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'Лист1'!$A$1:$P$131</definedName>
  </definedNames>
  <calcPr fullCalcOnLoad="1"/>
</workbook>
</file>

<file path=xl/sharedStrings.xml><?xml version="1.0" encoding="utf-8"?>
<sst xmlns="http://schemas.openxmlformats.org/spreadsheetml/2006/main" count="388" uniqueCount="313">
  <si>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</si>
  <si>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</si>
  <si>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</si>
  <si>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</si>
  <si>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</si>
  <si>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</si>
  <si>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</si>
  <si>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</si>
  <si>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</si>
  <si>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</si>
  <si>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</si>
  <si>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</si>
  <si>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</si>
  <si>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</si>
  <si>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</si>
  <si>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</si>
  <si>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</si>
  <si>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</si>
  <si>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</si>
  <si>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</si>
  <si>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</si>
  <si>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</si>
  <si>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</si>
  <si>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</si>
  <si>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</si>
  <si>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</si>
  <si>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</si>
  <si>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</si>
  <si>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</si>
  <si>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</si>
  <si>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</si>
  <si>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</si>
  <si>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</si>
  <si>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</si>
  <si>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</si>
  <si>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</si>
  <si>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</si>
  <si>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</si>
  <si>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</si>
  <si>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</si>
  <si>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</si>
  <si>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</si>
  <si>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</si>
  <si>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</si>
  <si>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</si>
  <si>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</si>
  <si>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</si>
  <si>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</si>
  <si>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</si>
  <si>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</si>
  <si>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</si>
  <si>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</si>
  <si>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</si>
  <si>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</si>
  <si>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</si>
  <si>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</si>
  <si>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</si>
  <si>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</si>
  <si>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</si>
  <si>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</si>
  <si>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</si>
  <si>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</si>
  <si>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</si>
  <si>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</si>
  <si>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</si>
  <si>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</si>
  <si>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</si>
  <si>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</si>
  <si>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</si>
  <si>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</si>
  <si>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</si>
  <si>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</si>
  <si>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</si>
  <si>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</si>
  <si>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</si>
  <si>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</si>
  <si>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</si>
  <si>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</si>
  <si>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</si>
  <si>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</si>
  <si>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</si>
  <si>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</si>
  <si>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</si>
  <si>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</si>
  <si>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</si>
  <si>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</si>
  <si>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</si>
  <si>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</si>
  <si>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</si>
  <si>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</si>
  <si>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</si>
  <si>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</si>
  <si>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</si>
  <si>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</si>
  <si>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</si>
  <si>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</si>
  <si>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</si>
  <si>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</si>
  <si>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</si>
  <si>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</si>
  <si>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</si>
  <si>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</si>
  <si>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</si>
  <si>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</si>
  <si>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</si>
  <si>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</si>
  <si>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</si>
  <si>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</si>
  <si>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</si>
  <si>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</si>
  <si>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</si>
  <si>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</si>
  <si>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</si>
  <si>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</si>
  <si>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</si>
  <si>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</si>
  <si>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</si>
  <si>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</si>
  <si>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</si>
  <si>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</si>
  <si>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</si>
  <si>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</si>
  <si>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</si>
  <si>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</si>
  <si>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</si>
  <si>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</si>
  <si>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</si>
  <si>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</si>
  <si>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</si>
  <si>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</si>
  <si>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</si>
  <si>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15133080</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</si>
  <si>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</si>
  <si>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</si>
  <si>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</si>
  <si>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</si>
  <si>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</si>
  <si>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</si>
  <si>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</si>
  <si>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</si>
  <si>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</si>
  <si>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</si>
  <si>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</si>
  <si>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</si>
  <si>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</si>
  <si>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</si>
  <si>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</si>
  <si>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</si>
  <si>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</si>
  <si>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</si>
  <si>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</si>
  <si>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</si>
  <si>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</si>
  <si>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</si>
  <si>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</si>
  <si>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</si>
  <si>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</si>
  <si>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</si>
  <si>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</si>
  <si>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</si>
  <si>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</si>
  <si>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</si>
  <si>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</si>
  <si>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</si>
  <si>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</si>
  <si>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</si>
  <si>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</si>
  <si>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</si>
  <si>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</si>
  <si>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</si>
  <si>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</si>
  <si>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Відділ культури райдержадміністрації</t>
  </si>
  <si>
    <t>Видатки, не віднесені до основних груп</t>
  </si>
  <si>
    <t>0318000</t>
  </si>
  <si>
    <t>Код ФКВКБ</t>
  </si>
  <si>
    <t xml:space="preserve">  Розподіл</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</si>
  <si>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</si>
  <si>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</si>
  <si>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</si>
  <si>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</si>
  <si>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</si>
  <si>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</si>
  <si>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</si>
  <si>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</si>
  <si>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</si>
  <si>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</si>
  <si>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</si>
  <si>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</si>
  <si>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</si>
  <si>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</si>
  <si>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</si>
  <si>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</si>
  <si>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</si>
  <si>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</si>
  <si>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</si>
  <si>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</si>
  <si>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</si>
  <si>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</si>
  <si>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</si>
  <si>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</si>
  <si>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</si>
  <si>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</si>
  <si>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</si>
  <si>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</si>
  <si>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</si>
  <si>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</si>
  <si>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</si>
  <si>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</si>
  <si>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</si>
  <si>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</si>
  <si>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</si>
  <si>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</si>
  <si>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</si>
  <si>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</si>
  <si>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</si>
  <si>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</si>
  <si>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</si>
  <si>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</si>
  <si>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</si>
  <si>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</si>
  <si>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</si>
  <si>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</si>
  <si>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</si>
  <si>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</si>
  <si>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</si>
  <si>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</si>
  <si>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</si>
  <si>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</si>
  <si>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</si>
  <si>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</si>
  <si>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</si>
  <si>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</si>
  <si>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</si>
  <si>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</si>
  <si>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</si>
  <si>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</si>
  <si>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</si>
  <si>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</si>
  <si>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</si>
  <si>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</si>
  <si>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</si>
  <si>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</si>
  <si>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</si>
  <si>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</si>
  <si>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</si>
  <si>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</si>
  <si>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</si>
  <si>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</si>
  <si>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</si>
  <si>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</si>
  <si>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</si>
  <si>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</si>
  <si>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з них по медичній субвенції:</t>
  </si>
  <si>
    <t>Всього по медичній субвенції:</t>
  </si>
  <si>
    <t>у тому числі видатки за рахунок цільових субвенцій з державного бюджету</t>
  </si>
  <si>
    <t xml:space="preserve">                         видатків районного бюджету на 2017 рік                                                                          </t>
  </si>
  <si>
    <t>Додаток 2</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</si>
  <si>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</si>
  <si>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</si>
  <si>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</si>
  <si>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</si>
  <si>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</si>
  <si>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</si>
  <si>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</si>
  <si>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</si>
  <si>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</si>
  <si>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</si>
  <si>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</si>
  <si>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</si>
  <si>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</si>
  <si>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</si>
  <si>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</si>
  <si>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</si>
  <si>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</si>
  <si>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</si>
  <si>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</si>
  <si>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</si>
  <si>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</si>
  <si>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</si>
  <si>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</si>
  <si>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</si>
  <si>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</si>
  <si>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</si>
  <si>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</si>
  <si>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</si>
  <si>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</si>
  <si>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</si>
  <si>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</si>
  <si>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</si>
  <si>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</si>
  <si>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</si>
  <si>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</si>
  <si>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</si>
  <si>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</si>
  <si>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</si>
  <si>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</si>
  <si>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</si>
  <si>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</si>
  <si>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</si>
  <si>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</si>
  <si>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</si>
  <si>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</si>
  <si>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</si>
  <si>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</si>
  <si>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</si>
  <si>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</si>
  <si>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</si>
  <si>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</si>
  <si>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</si>
  <si>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</si>
  <si>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Організаційне, інформаційно-аналітичне та матеріально-технічне забезпечення діяльності районної ради</t>
  </si>
  <si>
    <t>до рішення районної ради</t>
  </si>
  <si>
    <t xml:space="preserve">23.12.2016  № 20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</si>
</sst>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8">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sz val="10"/>
      <color indexed="10"/>
      <name val="Times New Roman"/>
      <family val="1"/>
    </font>
    <font>
      <sz val="12"/>
      <color indexed="10"/>
      <name val="Times New Roman"/>
      <family val="1"/>
    </font>
    <font>
      <sz val="22"/>
      <color indexed="10"/>
      <name val="Arial Cyr"/>
      <family val="0"/>
    </font>
    <font>
      <b/>
      <sz val="16"/>
      <color indexed="10"/>
      <name val="Times New Roman"/>
      <family val="1"/>
    </font>
    <font>
      <b/>
      <sz val="20"/>
      <color indexed="10"/>
      <name val="Times New Roman"/>
      <family val="1"/>
    </font>
    <font>
      <sz val="16"/>
      <color indexed="10"/>
      <name val="Times New Roman"/>
      <family val="1"/>
    </font>
    <font>
      <sz val="18"/>
      <color indexed="10"/>
      <name val="Times New Roman"/>
      <family val="1"/>
    </font>
    <font>
      <b/>
      <sz val="18"/>
      <color indexed="10"/>
      <name val="Times New Roman"/>
      <family val="1"/>
    </font>
    <font>
      <sz val="18"/>
      <color indexed="10"/>
      <name val="Arial Cyr"/>
      <family val="0"/>
    </font>
    <font>
      <b/>
      <sz val="16"/>
      <name val="Times New Roman"/>
      <family val="1"/>
    </font>
    <font>
      <b/>
      <sz val="18"/>
      <name val="Times New Roman"/>
      <family val="1"/>
    </font>
    <font>
      <b/>
      <sz val="16"/>
      <name val="Times New Roman Cyr"/>
      <family val="1"/>
    </font>
    <font>
      <sz val="18"/>
      <name val="Times New Roman Cyr"/>
      <family val="1"/>
    </font>
    <font>
      <sz val="14"/>
      <name val="Times New Roman"/>
      <family val="1"/>
    </font>
    <font>
      <sz val="16"/>
      <name val="Calibri"/>
      <family val="2"/>
    </font>
    <font>
      <sz val="16"/>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3"/>
      <color indexed="62"/>
      <name val="Calibri"/>
      <family val="2"/>
    </font>
    <font>
      <sz val="11"/>
      <color indexed="52"/>
      <name val="Calibri"/>
      <family val="2"/>
    </font>
    <font>
      <b/>
      <sz val="11"/>
      <color indexed="9"/>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6" fillId="3" borderId="1" applyNumberFormat="0" applyAlignment="0" applyProtection="0"/>
    <xf numFmtId="0" fontId="44" fillId="2" borderId="2" applyNumberFormat="0" applyAlignment="0" applyProtection="0"/>
    <xf numFmtId="0" fontId="41"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2" fillId="0" borderId="6" applyNumberFormat="0" applyFill="0" applyAlignment="0" applyProtection="0"/>
    <xf numFmtId="0" fontId="40" fillId="15" borderId="7" applyNumberFormat="0" applyAlignment="0" applyProtection="0"/>
    <xf numFmtId="0" fontId="14" fillId="0" borderId="0" applyNumberFormat="0" applyFill="0" applyBorder="0" applyAlignment="0" applyProtection="0"/>
    <xf numFmtId="0" fontId="45" fillId="8" borderId="0" applyNumberFormat="0" applyBorder="0" applyAlignment="0" applyProtection="0"/>
    <xf numFmtId="0" fontId="4" fillId="0" borderId="0" applyNumberFormat="0" applyFill="0" applyBorder="0" applyAlignment="0" applyProtection="0"/>
    <xf numFmtId="0" fontId="43" fillId="16" borderId="0" applyNumberFormat="0" applyBorder="0" applyAlignment="0" applyProtection="0"/>
    <xf numFmtId="0" fontId="4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17" borderId="0" applyNumberFormat="0" applyBorder="0" applyAlignment="0" applyProtection="0"/>
  </cellStyleXfs>
  <cellXfs count="14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10" fillId="0" borderId="0" xfId="0" applyNumberFormat="1" applyFont="1" applyAlignment="1">
      <alignment horizontal="right" vertical="top" wrapText="1"/>
    </xf>
    <xf numFmtId="49" fontId="10" fillId="0" borderId="0" xfId="0" applyNumberFormat="1" applyFont="1" applyAlignment="1">
      <alignment vertical="top"/>
    </xf>
    <xf numFmtId="0" fontId="10" fillId="0" borderId="0" xfId="0" applyFont="1" applyAlignment="1">
      <alignment horizontal="justify" vertical="top"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justify" wrapText="1"/>
      <protection locked="0"/>
    </xf>
    <xf numFmtId="0" fontId="11" fillId="0" borderId="0" xfId="0" applyFont="1" applyAlignment="1" applyProtection="1">
      <alignment horizontal="left" vertical="top" wrapText="1"/>
      <protection locked="0"/>
    </xf>
    <xf numFmtId="0" fontId="2" fillId="0" borderId="0" xfId="0" applyFont="1" applyAlignment="1">
      <alignment vertical="top"/>
    </xf>
    <xf numFmtId="0" fontId="10" fillId="0" borderId="0" xfId="0" applyNumberFormat="1" applyFont="1" applyAlignment="1">
      <alignment horizontal="justify" vertical="top" wrapText="1"/>
    </xf>
    <xf numFmtId="49" fontId="10" fillId="0" borderId="0" xfId="0" applyNumberFormat="1" applyFont="1" applyFill="1" applyAlignment="1">
      <alignment horizontal="center" vertical="top" wrapText="1"/>
    </xf>
    <xf numFmtId="49" fontId="10" fillId="0" borderId="0" xfId="0" applyNumberFormat="1" applyFont="1" applyFill="1" applyAlignment="1" applyProtection="1">
      <alignment horizontal="center" vertical="justify"/>
      <protection locked="0"/>
    </xf>
    <xf numFmtId="182" fontId="15" fillId="0" borderId="0" xfId="0" applyNumberFormat="1" applyFont="1" applyAlignment="1">
      <alignment vertical="justify"/>
    </xf>
    <xf numFmtId="0" fontId="15" fillId="0" borderId="0" xfId="0" applyFont="1" applyAlignment="1">
      <alignment/>
    </xf>
    <xf numFmtId="182" fontId="15" fillId="0" borderId="0" xfId="0" applyNumberFormat="1" applyFont="1" applyAlignment="1">
      <alignment vertical="top"/>
    </xf>
    <xf numFmtId="182" fontId="15" fillId="0" borderId="0" xfId="0" applyNumberFormat="1" applyFont="1" applyAlignment="1">
      <alignment/>
    </xf>
    <xf numFmtId="190" fontId="15" fillId="0" borderId="0" xfId="0" applyNumberFormat="1" applyFont="1" applyAlignment="1">
      <alignment vertical="justify"/>
    </xf>
    <xf numFmtId="190" fontId="15" fillId="0" borderId="0" xfId="0" applyNumberFormat="1" applyFont="1" applyAlignment="1">
      <alignment/>
    </xf>
    <xf numFmtId="182" fontId="15" fillId="0" borderId="0" xfId="0" applyNumberFormat="1" applyFont="1" applyAlignment="1">
      <alignment horizontal="right" vertical="top" wrapText="1"/>
    </xf>
    <xf numFmtId="182" fontId="15" fillId="0" borderId="0" xfId="0" applyNumberFormat="1" applyFont="1" applyFill="1" applyAlignment="1">
      <alignment vertical="justify"/>
    </xf>
    <xf numFmtId="182" fontId="15" fillId="0" borderId="0" xfId="0" applyNumberFormat="1" applyFont="1" applyAlignment="1">
      <alignment/>
    </xf>
    <xf numFmtId="2" fontId="15" fillId="0" borderId="0" xfId="0" applyNumberFormat="1" applyFont="1" applyAlignment="1">
      <alignment/>
    </xf>
    <xf numFmtId="0" fontId="16" fillId="0" borderId="0" xfId="0" applyFont="1" applyAlignment="1">
      <alignment/>
    </xf>
    <xf numFmtId="49" fontId="10" fillId="0" borderId="0" xfId="0" applyNumberFormat="1" applyFont="1" applyFill="1" applyAlignment="1">
      <alignment horizontal="center" vertical="justify" wrapText="1"/>
    </xf>
    <xf numFmtId="49" fontId="7" fillId="0" borderId="10" xfId="0" applyNumberFormat="1" applyFont="1" applyBorder="1" applyAlignment="1" applyProtection="1">
      <alignment horizontal="center" vertical="center" wrapText="1"/>
      <protection locked="0"/>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center" wrapText="1"/>
    </xf>
    <xf numFmtId="0" fontId="20" fillId="0" borderId="0" xfId="0" applyFont="1" applyAlignment="1">
      <alignment/>
    </xf>
    <xf numFmtId="0" fontId="21" fillId="0" borderId="0" xfId="0" applyFont="1" applyAlignment="1">
      <alignment horizontal="center"/>
    </xf>
    <xf numFmtId="0" fontId="20" fillId="0" borderId="0" xfId="0" applyFont="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pplyProtection="1">
      <alignment horizontal="center"/>
      <protection locked="0"/>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20" fillId="0" borderId="0" xfId="0" applyFont="1" applyAlignment="1">
      <alignment horizontal="left" vertical="center" wrapText="1"/>
    </xf>
    <xf numFmtId="49" fontId="22" fillId="0" borderId="0" xfId="0" applyNumberFormat="1" applyFont="1" applyAlignment="1">
      <alignment vertical="top"/>
    </xf>
    <xf numFmtId="49" fontId="22" fillId="0" borderId="0" xfId="0" applyNumberFormat="1" applyFont="1" applyFill="1" applyAlignment="1">
      <alignment horizontal="center" vertical="top" wrapText="1"/>
    </xf>
    <xf numFmtId="182" fontId="23" fillId="0" borderId="0" xfId="0" applyNumberFormat="1" applyFont="1" applyAlignment="1">
      <alignment vertical="justify"/>
    </xf>
    <xf numFmtId="182" fontId="24" fillId="0" borderId="0" xfId="0" applyNumberFormat="1" applyFont="1" applyAlignment="1">
      <alignment vertical="justify"/>
    </xf>
    <xf numFmtId="0" fontId="20" fillId="0" borderId="0" xfId="0" applyFont="1" applyAlignment="1">
      <alignment horizontal="left" wrapText="1"/>
    </xf>
    <xf numFmtId="49" fontId="22" fillId="0" borderId="0" xfId="0" applyNumberFormat="1"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vertical="top"/>
    </xf>
    <xf numFmtId="0" fontId="22" fillId="0" borderId="0" xfId="0" applyFont="1" applyAlignment="1" applyProtection="1">
      <alignment horizontal="left" vertical="top" wrapText="1"/>
      <protection locked="0"/>
    </xf>
    <xf numFmtId="0" fontId="24" fillId="0" borderId="0" xfId="0" applyFont="1" applyAlignment="1">
      <alignment horizontal="left" wrapText="1"/>
    </xf>
    <xf numFmtId="0" fontId="23" fillId="0" borderId="0" xfId="0" applyFont="1" applyAlignment="1">
      <alignment/>
    </xf>
    <xf numFmtId="182" fontId="25" fillId="0" borderId="0" xfId="0" applyNumberFormat="1" applyFont="1" applyAlignment="1">
      <alignment/>
    </xf>
    <xf numFmtId="2" fontId="23" fillId="0" borderId="0" xfId="0" applyNumberFormat="1" applyFont="1" applyAlignment="1">
      <alignment/>
    </xf>
    <xf numFmtId="2" fontId="24" fillId="0" borderId="0" xfId="0" applyNumberFormat="1" applyFont="1" applyAlignment="1">
      <alignment/>
    </xf>
    <xf numFmtId="0" fontId="25" fillId="2" borderId="0" xfId="0" applyFont="1" applyFill="1" applyAlignment="1">
      <alignment/>
    </xf>
    <xf numFmtId="49" fontId="10" fillId="0" borderId="0" xfId="0" applyNumberFormat="1" applyFont="1" applyAlignment="1">
      <alignment/>
    </xf>
    <xf numFmtId="49" fontId="10" fillId="0" borderId="0" xfId="0" applyNumberFormat="1" applyFont="1" applyAlignment="1">
      <alignment horizontal="center" wrapText="1"/>
    </xf>
    <xf numFmtId="0" fontId="26" fillId="0" borderId="0" xfId="0" applyFont="1" applyAlignment="1">
      <alignment horizontal="left" vertical="center" wrapText="1"/>
    </xf>
    <xf numFmtId="182" fontId="10" fillId="0" borderId="0" xfId="0" applyNumberFormat="1" applyFont="1" applyAlignment="1">
      <alignment/>
    </xf>
    <xf numFmtId="0" fontId="10" fillId="0" borderId="0" xfId="0" applyFont="1" applyAlignment="1">
      <alignment/>
    </xf>
    <xf numFmtId="0" fontId="10" fillId="0" borderId="0" xfId="0" applyFont="1" applyAlignment="1">
      <alignment vertical="justify"/>
    </xf>
    <xf numFmtId="0" fontId="15" fillId="0" borderId="0" xfId="0" applyFont="1" applyAlignment="1">
      <alignment vertical="top"/>
    </xf>
    <xf numFmtId="182" fontId="27" fillId="0" borderId="0" xfId="0" applyNumberFormat="1" applyFont="1" applyAlignment="1">
      <alignment vertical="justify"/>
    </xf>
    <xf numFmtId="0" fontId="26" fillId="0" borderId="0" xfId="0" applyFont="1" applyAlignment="1">
      <alignment horizontal="left" wrapText="1"/>
    </xf>
    <xf numFmtId="0" fontId="10" fillId="0" borderId="0" xfId="0" applyFont="1" applyAlignment="1">
      <alignment horizontal="left" wrapText="1"/>
    </xf>
    <xf numFmtId="49" fontId="10" fillId="0" borderId="0" xfId="0" applyNumberFormat="1" applyFont="1" applyAlignment="1">
      <alignment vertical="justify"/>
    </xf>
    <xf numFmtId="49" fontId="26" fillId="0" borderId="0" xfId="0" applyNumberFormat="1" applyFont="1" applyFill="1" applyAlignment="1">
      <alignment horizontal="center" vertical="top" wrapText="1"/>
    </xf>
    <xf numFmtId="0" fontId="28" fillId="0" borderId="0" xfId="0" applyFont="1" applyAlignment="1" applyProtection="1">
      <alignment horizontal="left" vertical="top" wrapText="1"/>
      <protection locked="0"/>
    </xf>
    <xf numFmtId="0" fontId="10" fillId="0" borderId="0" xfId="0" applyFont="1" applyAlignment="1">
      <alignment horizontal="left" vertical="top" wrapText="1"/>
    </xf>
    <xf numFmtId="49" fontId="26" fillId="0" borderId="0" xfId="0" applyNumberFormat="1" applyFont="1" applyAlignment="1">
      <alignment horizontal="center" wrapText="1"/>
    </xf>
    <xf numFmtId="0" fontId="28" fillId="0" borderId="0" xfId="0" applyFont="1" applyAlignment="1" applyProtection="1">
      <alignment horizontal="left" vertical="top" wrapText="1"/>
      <protection locked="0"/>
    </xf>
    <xf numFmtId="0" fontId="15" fillId="0" borderId="0" xfId="0" applyFont="1" applyBorder="1" applyAlignment="1">
      <alignment vertical="justify" wrapText="1"/>
    </xf>
    <xf numFmtId="0" fontId="11" fillId="0" borderId="0" xfId="0" applyFont="1" applyAlignment="1" applyProtection="1">
      <alignment horizontal="left" vertical="top"/>
      <protection locked="0"/>
    </xf>
    <xf numFmtId="190" fontId="15" fillId="0" borderId="0" xfId="0" applyNumberFormat="1" applyFont="1" applyAlignment="1">
      <alignment vertical="top"/>
    </xf>
    <xf numFmtId="49" fontId="11" fillId="0" borderId="0" xfId="0" applyNumberFormat="1" applyFont="1" applyAlignment="1">
      <alignment horizontal="center" vertical="top"/>
    </xf>
    <xf numFmtId="49" fontId="10" fillId="0" borderId="0" xfId="0" applyNumberFormat="1" applyFont="1" applyAlignment="1">
      <alignment horizontal="center" vertical="top" wrapText="1"/>
    </xf>
    <xf numFmtId="0" fontId="26" fillId="0" borderId="0" xfId="0" applyFont="1" applyAlignment="1">
      <alignment vertical="top" wrapText="1"/>
    </xf>
    <xf numFmtId="182" fontId="27" fillId="0" borderId="0" xfId="0" applyNumberFormat="1" applyFont="1" applyAlignment="1">
      <alignment horizontal="right" vertical="top" wrapText="1"/>
    </xf>
    <xf numFmtId="182" fontId="27" fillId="0" borderId="0" xfId="0" applyNumberFormat="1" applyFont="1" applyAlignment="1">
      <alignment vertical="top"/>
    </xf>
    <xf numFmtId="0" fontId="26" fillId="0" borderId="0" xfId="0" applyFont="1" applyAlignment="1">
      <alignment horizontal="left" vertical="top" wrapText="1"/>
    </xf>
    <xf numFmtId="182" fontId="29" fillId="0" borderId="0" xfId="0" applyNumberFormat="1" applyFont="1" applyBorder="1" applyAlignment="1">
      <alignment horizontal="right" vertical="top" wrapText="1"/>
    </xf>
    <xf numFmtId="49" fontId="26" fillId="0" borderId="0" xfId="0" applyNumberFormat="1" applyFont="1" applyAlignment="1">
      <alignment horizontal="center" vertical="top" wrapText="1"/>
    </xf>
    <xf numFmtId="190" fontId="27" fillId="0" borderId="0" xfId="0" applyNumberFormat="1" applyFont="1" applyAlignment="1">
      <alignment vertical="justify"/>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10" fillId="0" borderId="0" xfId="0" applyFont="1" applyAlignment="1">
      <alignment horizontal="left" vertical="justify" wrapText="1"/>
    </xf>
    <xf numFmtId="190" fontId="15" fillId="0" borderId="0" xfId="0" applyNumberFormat="1" applyFont="1" applyFill="1" applyAlignment="1">
      <alignment vertical="justify"/>
    </xf>
    <xf numFmtId="0" fontId="26" fillId="0" borderId="0" xfId="0" applyFont="1" applyAlignment="1">
      <alignment horizontal="left" vertical="center"/>
    </xf>
    <xf numFmtId="49" fontId="10" fillId="0" borderId="0" xfId="0" applyNumberFormat="1" applyFont="1" applyFill="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Fill="1" applyAlignment="1">
      <alignment horizontal="center" wrapText="1"/>
    </xf>
    <xf numFmtId="182" fontId="15" fillId="0" borderId="0" xfId="0" applyNumberFormat="1" applyFont="1" applyBorder="1" applyAlignment="1">
      <alignment vertical="top" wrapText="1"/>
    </xf>
    <xf numFmtId="0" fontId="10" fillId="0" borderId="0" xfId="0" applyFont="1" applyAlignment="1">
      <alignment vertical="top"/>
    </xf>
    <xf numFmtId="0" fontId="26" fillId="0" borderId="0" xfId="0" applyFont="1" applyAlignment="1" applyProtection="1">
      <alignment horizontal="left" vertical="top" wrapText="1"/>
      <protection locked="0"/>
    </xf>
    <xf numFmtId="182" fontId="27" fillId="0" borderId="0" xfId="0" applyNumberFormat="1" applyFont="1" applyAlignment="1">
      <alignment horizontal="right"/>
    </xf>
    <xf numFmtId="2" fontId="15" fillId="0" borderId="0" xfId="0" applyNumberFormat="1" applyFont="1" applyAlignment="1">
      <alignment/>
    </xf>
    <xf numFmtId="0" fontId="26" fillId="0" borderId="0" xfId="0" applyFont="1" applyAlignment="1">
      <alignment horizontal="left" vertical="top" wrapText="1" shrinkToFit="1"/>
    </xf>
    <xf numFmtId="0" fontId="15" fillId="0" borderId="0" xfId="0" applyFont="1" applyFill="1" applyBorder="1" applyAlignment="1">
      <alignment horizontal="justify" vertical="top"/>
    </xf>
    <xf numFmtId="0" fontId="15" fillId="0" borderId="0" xfId="0" applyFont="1" applyFill="1" applyBorder="1" applyAlignment="1">
      <alignment horizontal="justify"/>
    </xf>
    <xf numFmtId="0" fontId="32" fillId="0" borderId="0" xfId="0" applyFont="1" applyBorder="1" applyAlignment="1">
      <alignment vertical="top" wrapText="1"/>
    </xf>
    <xf numFmtId="49" fontId="28" fillId="0" borderId="0" xfId="0" applyNumberFormat="1" applyFont="1" applyAlignment="1">
      <alignment horizontal="center" vertical="top"/>
    </xf>
    <xf numFmtId="49" fontId="28" fillId="0" borderId="0" xfId="0" applyNumberFormat="1" applyFont="1" applyAlignment="1">
      <alignment horizontal="center"/>
    </xf>
    <xf numFmtId="0" fontId="28" fillId="0" borderId="0"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top" wrapText="1"/>
      <protection locked="0"/>
    </xf>
    <xf numFmtId="0" fontId="33" fillId="0" borderId="0" xfId="0" applyFont="1" applyAlignment="1">
      <alignment/>
    </xf>
    <xf numFmtId="0" fontId="30" fillId="0" borderId="0" xfId="0" applyFont="1" applyAlignment="1">
      <alignment/>
    </xf>
    <xf numFmtId="0" fontId="24" fillId="0" borderId="0" xfId="0" applyFont="1" applyAlignment="1">
      <alignment horizontal="right"/>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19"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8" fillId="0" borderId="28" xfId="0" applyNumberFormat="1" applyFont="1" applyBorder="1" applyAlignment="1" applyProtection="1">
      <alignment horizontal="center" vertical="center" wrapText="1"/>
      <protection locked="0"/>
    </xf>
    <xf numFmtId="49" fontId="8" fillId="0" borderId="2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0" fontId="16" fillId="0" borderId="0" xfId="0" applyFont="1" applyFill="1" applyAlignment="1">
      <alignment vertical="center" wrapText="1"/>
    </xf>
    <xf numFmtId="49" fontId="7" fillId="0" borderId="32"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3"/>
  <sheetViews>
    <sheetView tabSelected="1" view="pageBreakPreview" zoomScale="50" zoomScaleNormal="60" zoomScaleSheetLayoutView="50" zoomScalePageLayoutView="50" workbookViewId="0" topLeftCell="A1">
      <selection activeCell="J20" sqref="J20"/>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6.625" style="1" customWidth="1"/>
    <col min="6" max="6" width="22.125" style="1" customWidth="1"/>
    <col min="7" max="7" width="17.75390625" style="1" customWidth="1"/>
    <col min="8" max="8" width="22.00390625" style="1" customWidth="1"/>
    <col min="9" max="9" width="20.375" style="1" customWidth="1"/>
    <col min="10" max="10" width="19.375" style="1" customWidth="1"/>
    <col min="11" max="11" width="18.125" style="1" customWidth="1"/>
    <col min="12" max="12" width="20.625" style="1" customWidth="1"/>
    <col min="13" max="13" width="16.625" style="1" customWidth="1"/>
    <col min="14" max="14" width="19.125" style="1" customWidth="1"/>
    <col min="15" max="15" width="19.25390625" style="1" customWidth="1"/>
    <col min="16" max="16" width="21.875" style="1" customWidth="1"/>
    <col min="17" max="17" width="9.375" style="1" bestFit="1" customWidth="1"/>
    <col min="18" max="16384" width="9.125" style="1" customWidth="1"/>
  </cols>
  <sheetData>
    <row r="2" spans="11:15" ht="18.75">
      <c r="K2" s="1" t="s">
        <v>15</v>
      </c>
      <c r="N2" s="114" t="s">
        <v>256</v>
      </c>
      <c r="O2" s="3"/>
    </row>
    <row r="3" spans="11:15" ht="18.75">
      <c r="K3" s="1" t="s">
        <v>15</v>
      </c>
      <c r="N3" s="114" t="s">
        <v>311</v>
      </c>
      <c r="O3" s="3"/>
    </row>
    <row r="4" spans="14:15" ht="15.75">
      <c r="N4" s="3" t="s">
        <v>312</v>
      </c>
      <c r="O4" s="3"/>
    </row>
    <row r="5" spans="14:15" ht="18.75">
      <c r="N5" s="113"/>
      <c r="O5" s="3"/>
    </row>
    <row r="6" spans="11:15" ht="15.75">
      <c r="K6" s="1" t="s">
        <v>15</v>
      </c>
      <c r="N6" s="3"/>
      <c r="O6" s="3"/>
    </row>
    <row r="7" spans="1:16" ht="27">
      <c r="A7" s="35"/>
      <c r="B7" s="35"/>
      <c r="C7" s="35"/>
      <c r="D7" s="35"/>
      <c r="E7" s="35"/>
      <c r="F7" s="35"/>
      <c r="G7" s="32" t="s">
        <v>175</v>
      </c>
      <c r="H7" s="35"/>
      <c r="I7" s="35"/>
      <c r="J7" s="35"/>
      <c r="K7" s="35"/>
      <c r="L7" s="35"/>
      <c r="M7" s="35"/>
      <c r="N7" s="36"/>
      <c r="O7" s="36"/>
      <c r="P7" s="35"/>
    </row>
    <row r="8" spans="1:16" ht="27" customHeight="1">
      <c r="A8" s="35"/>
      <c r="B8" s="35"/>
      <c r="C8" s="35"/>
      <c r="D8" s="37"/>
      <c r="E8" s="137" t="s">
        <v>255</v>
      </c>
      <c r="F8" s="137"/>
      <c r="G8" s="137"/>
      <c r="H8" s="137"/>
      <c r="I8" s="137"/>
      <c r="J8" s="137"/>
      <c r="K8" s="37"/>
      <c r="L8" s="37"/>
      <c r="M8" s="37"/>
      <c r="N8" s="37"/>
      <c r="O8" s="38"/>
      <c r="P8" s="35"/>
    </row>
    <row r="9" spans="1:16" ht="26.25" thickBot="1">
      <c r="A9" s="35"/>
      <c r="B9" s="35"/>
      <c r="C9" s="39"/>
      <c r="D9" s="39"/>
      <c r="E9" s="39"/>
      <c r="F9" s="39"/>
      <c r="G9" s="39"/>
      <c r="H9" s="39"/>
      <c r="I9" s="39"/>
      <c r="J9" s="39"/>
      <c r="K9" s="39"/>
      <c r="L9" s="39"/>
      <c r="M9" s="39"/>
      <c r="N9" s="39"/>
      <c r="O9" s="40"/>
      <c r="P9" s="35"/>
    </row>
    <row r="10" spans="1:16" ht="51.75" customHeight="1" thickBot="1">
      <c r="A10" s="121" t="s">
        <v>125</v>
      </c>
      <c r="B10" s="121" t="s">
        <v>196</v>
      </c>
      <c r="C10" s="121" t="s">
        <v>174</v>
      </c>
      <c r="D10" s="121" t="s">
        <v>145</v>
      </c>
      <c r="E10" s="116" t="s">
        <v>143</v>
      </c>
      <c r="F10" s="117"/>
      <c r="G10" s="117"/>
      <c r="H10" s="117"/>
      <c r="I10" s="118"/>
      <c r="J10" s="116" t="s">
        <v>144</v>
      </c>
      <c r="K10" s="117"/>
      <c r="L10" s="117"/>
      <c r="M10" s="117"/>
      <c r="N10" s="117"/>
      <c r="O10" s="117"/>
      <c r="P10" s="124" t="s">
        <v>126</v>
      </c>
    </row>
    <row r="11" spans="1:16" ht="26.25" customHeight="1" thickBot="1">
      <c r="A11" s="122"/>
      <c r="B11" s="122"/>
      <c r="C11" s="122"/>
      <c r="D11" s="122"/>
      <c r="E11" s="138" t="s">
        <v>1</v>
      </c>
      <c r="F11" s="128" t="s">
        <v>127</v>
      </c>
      <c r="G11" s="119" t="s">
        <v>2</v>
      </c>
      <c r="H11" s="131"/>
      <c r="I11" s="141" t="s">
        <v>128</v>
      </c>
      <c r="J11" s="132" t="s">
        <v>1</v>
      </c>
      <c r="K11" s="128" t="s">
        <v>127</v>
      </c>
      <c r="L11" s="119" t="s">
        <v>2</v>
      </c>
      <c r="M11" s="120"/>
      <c r="N11" s="132" t="s">
        <v>128</v>
      </c>
      <c r="O11" s="34" t="s">
        <v>2</v>
      </c>
      <c r="P11" s="125"/>
    </row>
    <row r="12" spans="1:16" ht="18" customHeight="1">
      <c r="A12" s="122"/>
      <c r="B12" s="122"/>
      <c r="C12" s="122"/>
      <c r="D12" s="122"/>
      <c r="E12" s="139"/>
      <c r="F12" s="129"/>
      <c r="G12" s="135" t="s">
        <v>3</v>
      </c>
      <c r="H12" s="135" t="s">
        <v>4</v>
      </c>
      <c r="I12" s="142"/>
      <c r="J12" s="133"/>
      <c r="K12" s="129"/>
      <c r="L12" s="135" t="s">
        <v>3</v>
      </c>
      <c r="M12" s="144" t="s">
        <v>4</v>
      </c>
      <c r="N12" s="133"/>
      <c r="O12" s="135" t="s">
        <v>129</v>
      </c>
      <c r="P12" s="126"/>
    </row>
    <row r="13" spans="1:16" ht="103.5" customHeight="1" thickBot="1">
      <c r="A13" s="123"/>
      <c r="B13" s="123"/>
      <c r="C13" s="123"/>
      <c r="D13" s="123"/>
      <c r="E13" s="140"/>
      <c r="F13" s="130"/>
      <c r="G13" s="136"/>
      <c r="H13" s="136"/>
      <c r="I13" s="143"/>
      <c r="J13" s="134"/>
      <c r="K13" s="130"/>
      <c r="L13" s="136"/>
      <c r="M13" s="145"/>
      <c r="N13" s="134"/>
      <c r="O13" s="136"/>
      <c r="P13" s="127"/>
    </row>
    <row r="14" spans="1:16" ht="13.5" customHeight="1" hidden="1" thickBot="1">
      <c r="A14" s="41">
        <v>1</v>
      </c>
      <c r="B14" s="41"/>
      <c r="C14" s="42"/>
      <c r="D14" s="43">
        <v>3</v>
      </c>
      <c r="E14" s="44">
        <v>4</v>
      </c>
      <c r="F14" s="44">
        <v>5</v>
      </c>
      <c r="G14" s="44">
        <v>6</v>
      </c>
      <c r="H14" s="44">
        <v>7</v>
      </c>
      <c r="I14" s="44">
        <v>8</v>
      </c>
      <c r="J14" s="45">
        <v>9</v>
      </c>
      <c r="K14" s="45">
        <v>10</v>
      </c>
      <c r="L14" s="45">
        <v>11</v>
      </c>
      <c r="M14" s="45">
        <v>12</v>
      </c>
      <c r="N14" s="46">
        <v>13</v>
      </c>
      <c r="O14" s="41">
        <v>14</v>
      </c>
      <c r="P14" s="47" t="s">
        <v>130</v>
      </c>
    </row>
    <row r="15" spans="1:16" ht="23.25" customHeight="1">
      <c r="A15" s="64" t="s">
        <v>21</v>
      </c>
      <c r="B15" s="64"/>
      <c r="C15" s="65"/>
      <c r="D15" s="66" t="s">
        <v>11</v>
      </c>
      <c r="E15" s="67"/>
      <c r="F15" s="67"/>
      <c r="G15" s="67"/>
      <c r="H15" s="67"/>
      <c r="I15" s="67"/>
      <c r="J15" s="68"/>
      <c r="K15" s="68"/>
      <c r="L15" s="68"/>
      <c r="M15" s="68"/>
      <c r="N15" s="68"/>
      <c r="O15" s="69"/>
      <c r="P15" s="67"/>
    </row>
    <row r="16" spans="1:16" ht="23.25" customHeight="1">
      <c r="A16" s="64" t="s">
        <v>22</v>
      </c>
      <c r="B16" s="64"/>
      <c r="C16" s="65"/>
      <c r="D16" s="66" t="s">
        <v>11</v>
      </c>
      <c r="E16" s="67"/>
      <c r="F16" s="67"/>
      <c r="G16" s="67"/>
      <c r="H16" s="67"/>
      <c r="I16" s="67"/>
      <c r="J16" s="68"/>
      <c r="K16" s="68"/>
      <c r="L16" s="68"/>
      <c r="M16" s="68"/>
      <c r="N16" s="68"/>
      <c r="O16" s="69"/>
      <c r="P16" s="67"/>
    </row>
    <row r="17" spans="1:16" ht="70.5" customHeight="1">
      <c r="A17" s="13" t="s">
        <v>133</v>
      </c>
      <c r="B17" s="13" t="s">
        <v>197</v>
      </c>
      <c r="C17" s="20" t="s">
        <v>176</v>
      </c>
      <c r="D17" s="14" t="s">
        <v>310</v>
      </c>
      <c r="E17" s="22">
        <f>F17+I17</f>
        <v>1635.3</v>
      </c>
      <c r="F17" s="22">
        <v>1635.3</v>
      </c>
      <c r="G17" s="22">
        <v>1107.5</v>
      </c>
      <c r="H17" s="22">
        <v>160.9</v>
      </c>
      <c r="I17" s="22"/>
      <c r="J17" s="70">
        <f>K17+N17</f>
        <v>0.084</v>
      </c>
      <c r="K17" s="22">
        <v>0.084</v>
      </c>
      <c r="L17" s="22"/>
      <c r="M17" s="22"/>
      <c r="N17" s="22">
        <f>O17</f>
        <v>0</v>
      </c>
      <c r="O17" s="22"/>
      <c r="P17" s="24">
        <f>J17+E17</f>
        <v>1635.384</v>
      </c>
    </row>
    <row r="18" spans="1:16" ht="30" customHeight="1">
      <c r="A18" s="64"/>
      <c r="B18" s="64"/>
      <c r="C18" s="65"/>
      <c r="D18" s="66" t="s">
        <v>1</v>
      </c>
      <c r="E18" s="71">
        <f>F18+I18</f>
        <v>1635.3</v>
      </c>
      <c r="F18" s="71">
        <f>F17</f>
        <v>1635.3</v>
      </c>
      <c r="G18" s="71">
        <f aca="true" t="shared" si="0" ref="G18:O18">G17</f>
        <v>1107.5</v>
      </c>
      <c r="H18" s="71">
        <f t="shared" si="0"/>
        <v>160.9</v>
      </c>
      <c r="I18" s="71">
        <f t="shared" si="0"/>
        <v>0</v>
      </c>
      <c r="J18" s="71">
        <f t="shared" si="0"/>
        <v>0.084</v>
      </c>
      <c r="K18" s="71">
        <f t="shared" si="0"/>
        <v>0.084</v>
      </c>
      <c r="L18" s="71">
        <f t="shared" si="0"/>
        <v>0</v>
      </c>
      <c r="M18" s="71">
        <f t="shared" si="0"/>
        <v>0</v>
      </c>
      <c r="N18" s="71">
        <f t="shared" si="0"/>
        <v>0</v>
      </c>
      <c r="O18" s="71">
        <f t="shared" si="0"/>
        <v>0</v>
      </c>
      <c r="P18" s="71">
        <f>J18+E18</f>
        <v>1635.384</v>
      </c>
    </row>
    <row r="19" spans="1:16" s="7" customFormat="1" ht="23.25">
      <c r="A19" s="64" t="s">
        <v>23</v>
      </c>
      <c r="B19" s="64"/>
      <c r="C19" s="65"/>
      <c r="D19" s="72" t="s">
        <v>12</v>
      </c>
      <c r="E19" s="22"/>
      <c r="F19" s="22"/>
      <c r="G19" s="22"/>
      <c r="H19" s="22"/>
      <c r="I19" s="22"/>
      <c r="J19" s="22"/>
      <c r="K19" s="22"/>
      <c r="L19" s="22"/>
      <c r="M19" s="22"/>
      <c r="N19" s="22"/>
      <c r="O19" s="22"/>
      <c r="P19" s="25"/>
    </row>
    <row r="20" spans="1:16" s="7" customFormat="1" ht="23.25">
      <c r="A20" s="64" t="s">
        <v>24</v>
      </c>
      <c r="B20" s="64"/>
      <c r="C20" s="65"/>
      <c r="D20" s="72" t="s">
        <v>12</v>
      </c>
      <c r="E20" s="22"/>
      <c r="F20" s="22"/>
      <c r="G20" s="22"/>
      <c r="H20" s="22"/>
      <c r="I20" s="22"/>
      <c r="J20" s="22"/>
      <c r="K20" s="22"/>
      <c r="L20" s="22"/>
      <c r="M20" s="22"/>
      <c r="N20" s="22"/>
      <c r="O20" s="22"/>
      <c r="P20" s="25"/>
    </row>
    <row r="21" spans="1:16" s="7" customFormat="1" ht="23.25">
      <c r="A21" s="64" t="s">
        <v>135</v>
      </c>
      <c r="B21" s="64" t="s">
        <v>198</v>
      </c>
      <c r="C21" s="20" t="s">
        <v>177</v>
      </c>
      <c r="D21" s="73" t="s">
        <v>101</v>
      </c>
      <c r="E21" s="22">
        <f>E22</f>
        <v>56.54</v>
      </c>
      <c r="F21" s="22">
        <f>F22</f>
        <v>56.54</v>
      </c>
      <c r="G21" s="22"/>
      <c r="H21" s="22"/>
      <c r="I21" s="22"/>
      <c r="J21" s="22"/>
      <c r="K21" s="22"/>
      <c r="L21" s="22"/>
      <c r="M21" s="22"/>
      <c r="N21" s="22"/>
      <c r="O21" s="22"/>
      <c r="P21" s="25">
        <f>J21+E21</f>
        <v>56.54</v>
      </c>
    </row>
    <row r="22" spans="1:16" s="7" customFormat="1" ht="51" customHeight="1">
      <c r="A22" s="74" t="s">
        <v>136</v>
      </c>
      <c r="B22" s="74" t="s">
        <v>199</v>
      </c>
      <c r="C22" s="20" t="s">
        <v>177</v>
      </c>
      <c r="D22" s="15" t="s">
        <v>25</v>
      </c>
      <c r="E22" s="22">
        <f aca="true" t="shared" si="1" ref="E22:E32">F22+I22</f>
        <v>56.54</v>
      </c>
      <c r="F22" s="22">
        <v>56.54</v>
      </c>
      <c r="G22" s="22"/>
      <c r="H22" s="22"/>
      <c r="I22" s="22"/>
      <c r="J22" s="22"/>
      <c r="K22" s="22"/>
      <c r="L22" s="22"/>
      <c r="M22" s="22"/>
      <c r="N22" s="22"/>
      <c r="O22" s="22"/>
      <c r="P22" s="24">
        <f>J22+E22</f>
        <v>56.54</v>
      </c>
    </row>
    <row r="23" spans="1:16" s="7" customFormat="1" ht="43.5" customHeight="1">
      <c r="A23" s="64" t="s">
        <v>26</v>
      </c>
      <c r="B23" s="64" t="s">
        <v>290</v>
      </c>
      <c r="C23" s="110"/>
      <c r="D23" s="111" t="s">
        <v>19</v>
      </c>
      <c r="E23" s="71">
        <f t="shared" si="1"/>
        <v>31781.5</v>
      </c>
      <c r="F23" s="71">
        <f>F27+F25</f>
        <v>31781.5</v>
      </c>
      <c r="G23" s="71">
        <f>G27+G25</f>
        <v>0</v>
      </c>
      <c r="H23" s="71">
        <f>H27+H25</f>
        <v>0</v>
      </c>
      <c r="I23" s="71">
        <f>I27+I25</f>
        <v>0</v>
      </c>
      <c r="J23" s="71">
        <f>K23+N23</f>
        <v>384.5</v>
      </c>
      <c r="K23" s="71">
        <f>K27+K25</f>
        <v>384.5</v>
      </c>
      <c r="L23" s="71">
        <f>L27+L25</f>
        <v>0</v>
      </c>
      <c r="M23" s="71">
        <f>M27+M25</f>
        <v>0</v>
      </c>
      <c r="N23" s="71">
        <f>N27+N25</f>
        <v>0</v>
      </c>
      <c r="O23" s="71">
        <f>O27+O25</f>
        <v>0</v>
      </c>
      <c r="P23" s="87">
        <f>E23+J23</f>
        <v>32166</v>
      </c>
    </row>
    <row r="24" spans="1:16" s="7" customFormat="1" ht="45" customHeight="1">
      <c r="A24" s="64"/>
      <c r="B24" s="64"/>
      <c r="C24" s="110"/>
      <c r="D24" s="111" t="s">
        <v>253</v>
      </c>
      <c r="E24" s="71">
        <f>E26+E28</f>
        <v>28202.2</v>
      </c>
      <c r="F24" s="71">
        <f>F26+F28</f>
        <v>28202.2</v>
      </c>
      <c r="G24" s="71">
        <f>G26+G28</f>
        <v>0</v>
      </c>
      <c r="H24" s="71">
        <f>H26</f>
        <v>0</v>
      </c>
      <c r="I24" s="71"/>
      <c r="J24" s="71"/>
      <c r="K24" s="71"/>
      <c r="L24" s="71"/>
      <c r="M24" s="71"/>
      <c r="N24" s="71"/>
      <c r="O24" s="71"/>
      <c r="P24" s="87">
        <f>E24+J24</f>
        <v>28202.2</v>
      </c>
    </row>
    <row r="25" spans="1:16" s="7" customFormat="1" ht="48" customHeight="1">
      <c r="A25" s="13" t="s">
        <v>167</v>
      </c>
      <c r="B25" s="13" t="s">
        <v>200</v>
      </c>
      <c r="C25" s="20" t="s">
        <v>178</v>
      </c>
      <c r="D25" s="112" t="s">
        <v>168</v>
      </c>
      <c r="E25" s="22">
        <f t="shared" si="1"/>
        <v>21933.100000000002</v>
      </c>
      <c r="F25" s="22">
        <f>7375.8+197.8+12066.2+2293.3</f>
        <v>21933.100000000002</v>
      </c>
      <c r="G25" s="22"/>
      <c r="H25" s="22"/>
      <c r="I25" s="71"/>
      <c r="J25" s="22">
        <f>K25+N25</f>
        <v>380</v>
      </c>
      <c r="K25" s="22">
        <v>380</v>
      </c>
      <c r="L25" s="22"/>
      <c r="M25" s="22"/>
      <c r="N25" s="22">
        <f>O25</f>
        <v>0</v>
      </c>
      <c r="O25" s="22"/>
      <c r="P25" s="24">
        <f aca="true" t="shared" si="2" ref="P25:P57">J25+E25</f>
        <v>22313.100000000002</v>
      </c>
    </row>
    <row r="26" spans="1:16" s="7" customFormat="1" ht="48" customHeight="1">
      <c r="A26" s="13"/>
      <c r="B26" s="13"/>
      <c r="C26" s="20"/>
      <c r="D26" s="88" t="s">
        <v>252</v>
      </c>
      <c r="E26" s="71">
        <f>F26</f>
        <v>19442</v>
      </c>
      <c r="F26" s="71">
        <f>7375.8+12066.2</f>
        <v>19442</v>
      </c>
      <c r="G26" s="71"/>
      <c r="H26" s="71"/>
      <c r="I26" s="71"/>
      <c r="J26" s="71"/>
      <c r="K26" s="71"/>
      <c r="L26" s="71"/>
      <c r="M26" s="71"/>
      <c r="N26" s="71"/>
      <c r="O26" s="71"/>
      <c r="P26" s="87">
        <f t="shared" si="2"/>
        <v>19442</v>
      </c>
    </row>
    <row r="27" spans="1:16" s="7" customFormat="1" ht="36" customHeight="1">
      <c r="A27" s="13" t="s">
        <v>137</v>
      </c>
      <c r="B27" s="13" t="s">
        <v>201</v>
      </c>
      <c r="C27" s="20" t="s">
        <v>179</v>
      </c>
      <c r="D27" s="15" t="s">
        <v>27</v>
      </c>
      <c r="E27" s="22">
        <f t="shared" si="1"/>
        <v>9848.4</v>
      </c>
      <c r="F27" s="22">
        <f>4103.5+510+4988.1+246.8</f>
        <v>9848.4</v>
      </c>
      <c r="G27" s="22"/>
      <c r="H27" s="22"/>
      <c r="I27" s="24"/>
      <c r="J27" s="24">
        <f>K27+N27</f>
        <v>4.5</v>
      </c>
      <c r="K27" s="24">
        <v>4.5</v>
      </c>
      <c r="L27" s="24"/>
      <c r="M27" s="24"/>
      <c r="N27" s="24">
        <f>O27</f>
        <v>0</v>
      </c>
      <c r="O27" s="24"/>
      <c r="P27" s="24">
        <f>J27+E27</f>
        <v>9852.9</v>
      </c>
    </row>
    <row r="28" spans="1:16" s="7" customFormat="1" ht="36" customHeight="1">
      <c r="A28" s="13"/>
      <c r="B28" s="13"/>
      <c r="C28" s="20"/>
      <c r="D28" s="88" t="s">
        <v>252</v>
      </c>
      <c r="E28" s="71">
        <f>F28</f>
        <v>8760.2</v>
      </c>
      <c r="F28" s="71">
        <f>3772.1+4988.1</f>
        <v>8760.2</v>
      </c>
      <c r="G28" s="71"/>
      <c r="H28" s="22"/>
      <c r="I28" s="24"/>
      <c r="J28" s="24"/>
      <c r="K28" s="24"/>
      <c r="L28" s="24"/>
      <c r="M28" s="24"/>
      <c r="N28" s="24"/>
      <c r="O28" s="24"/>
      <c r="P28" s="24">
        <f>J28+E28</f>
        <v>8760.2</v>
      </c>
    </row>
    <row r="29" spans="1:16" s="7" customFormat="1" ht="51" customHeight="1">
      <c r="A29" s="13" t="s">
        <v>163</v>
      </c>
      <c r="B29" s="13" t="s">
        <v>269</v>
      </c>
      <c r="C29" s="68"/>
      <c r="D29" s="77" t="s">
        <v>164</v>
      </c>
      <c r="E29" s="22">
        <f t="shared" si="1"/>
        <v>10</v>
      </c>
      <c r="F29" s="22">
        <f>F30</f>
        <v>10</v>
      </c>
      <c r="G29" s="22"/>
      <c r="H29" s="22"/>
      <c r="I29" s="24"/>
      <c r="J29" s="24"/>
      <c r="K29" s="24"/>
      <c r="L29" s="24"/>
      <c r="M29" s="24"/>
      <c r="N29" s="24"/>
      <c r="O29" s="24"/>
      <c r="P29" s="24">
        <f t="shared" si="2"/>
        <v>10</v>
      </c>
    </row>
    <row r="30" spans="1:16" s="7" customFormat="1" ht="49.5" customHeight="1">
      <c r="A30" s="13" t="s">
        <v>165</v>
      </c>
      <c r="B30" s="13" t="s">
        <v>202</v>
      </c>
      <c r="C30" s="20" t="s">
        <v>180</v>
      </c>
      <c r="D30" s="15" t="s">
        <v>166</v>
      </c>
      <c r="E30" s="22">
        <f t="shared" si="1"/>
        <v>10</v>
      </c>
      <c r="F30" s="22">
        <v>10</v>
      </c>
      <c r="G30" s="22"/>
      <c r="H30" s="22"/>
      <c r="I30" s="24"/>
      <c r="J30" s="24"/>
      <c r="K30" s="24"/>
      <c r="L30" s="24"/>
      <c r="M30" s="24"/>
      <c r="N30" s="24"/>
      <c r="O30" s="24"/>
      <c r="P30" s="24">
        <f t="shared" si="2"/>
        <v>10</v>
      </c>
    </row>
    <row r="31" spans="1:16" s="7" customFormat="1" ht="51" customHeight="1">
      <c r="A31" s="13" t="s">
        <v>159</v>
      </c>
      <c r="B31" s="13" t="s">
        <v>270</v>
      </c>
      <c r="C31" s="75"/>
      <c r="D31" s="76" t="s">
        <v>160</v>
      </c>
      <c r="E31" s="22">
        <f t="shared" si="1"/>
        <v>36</v>
      </c>
      <c r="F31" s="22">
        <f>F32</f>
        <v>36</v>
      </c>
      <c r="G31" s="22"/>
      <c r="H31" s="22"/>
      <c r="I31" s="24"/>
      <c r="J31" s="24"/>
      <c r="K31" s="24"/>
      <c r="L31" s="24"/>
      <c r="M31" s="24"/>
      <c r="N31" s="24"/>
      <c r="O31" s="24"/>
      <c r="P31" s="24">
        <f t="shared" si="2"/>
        <v>36</v>
      </c>
    </row>
    <row r="32" spans="1:16" s="7" customFormat="1" ht="58.5" customHeight="1">
      <c r="A32" s="13" t="s">
        <v>161</v>
      </c>
      <c r="B32" s="13" t="s">
        <v>203</v>
      </c>
      <c r="C32" s="20" t="s">
        <v>181</v>
      </c>
      <c r="D32" s="17" t="s">
        <v>162</v>
      </c>
      <c r="E32" s="22">
        <f t="shared" si="1"/>
        <v>36</v>
      </c>
      <c r="F32" s="22">
        <v>36</v>
      </c>
      <c r="G32" s="22"/>
      <c r="H32" s="22"/>
      <c r="I32" s="24"/>
      <c r="J32" s="24">
        <f>K32+N32</f>
        <v>0</v>
      </c>
      <c r="K32" s="24"/>
      <c r="L32" s="24"/>
      <c r="M32" s="24"/>
      <c r="N32" s="24">
        <f>O32</f>
        <v>0</v>
      </c>
      <c r="O32" s="24"/>
      <c r="P32" s="24">
        <f t="shared" si="2"/>
        <v>36</v>
      </c>
    </row>
    <row r="33" spans="1:16" s="7" customFormat="1" ht="34.5" customHeight="1">
      <c r="A33" s="13" t="s">
        <v>173</v>
      </c>
      <c r="B33" s="13" t="s">
        <v>271</v>
      </c>
      <c r="C33" s="20"/>
      <c r="D33" s="17" t="s">
        <v>172</v>
      </c>
      <c r="E33" s="22">
        <f>F33+I33</f>
        <v>234</v>
      </c>
      <c r="F33" s="22">
        <f>F34</f>
        <v>234</v>
      </c>
      <c r="G33" s="22">
        <f aca="true" t="shared" si="3" ref="G33:O33">G34</f>
        <v>0</v>
      </c>
      <c r="H33" s="22">
        <f t="shared" si="3"/>
        <v>0</v>
      </c>
      <c r="I33" s="22">
        <f t="shared" si="3"/>
        <v>0</v>
      </c>
      <c r="J33" s="22">
        <f t="shared" si="3"/>
        <v>0</v>
      </c>
      <c r="K33" s="22">
        <f t="shared" si="3"/>
        <v>0</v>
      </c>
      <c r="L33" s="22">
        <f t="shared" si="3"/>
        <v>0</v>
      </c>
      <c r="M33" s="22">
        <f t="shared" si="3"/>
        <v>0</v>
      </c>
      <c r="N33" s="22">
        <f t="shared" si="3"/>
        <v>0</v>
      </c>
      <c r="O33" s="22">
        <f t="shared" si="3"/>
        <v>0</v>
      </c>
      <c r="P33" s="24">
        <f>J33+E33</f>
        <v>234</v>
      </c>
    </row>
    <row r="34" spans="1:16" s="7" customFormat="1" ht="23.25">
      <c r="A34" s="13" t="s">
        <v>102</v>
      </c>
      <c r="B34" s="13" t="s">
        <v>204</v>
      </c>
      <c r="C34" s="33" t="s">
        <v>182</v>
      </c>
      <c r="D34" s="15" t="s">
        <v>103</v>
      </c>
      <c r="E34" s="22">
        <f>E35</f>
        <v>234</v>
      </c>
      <c r="F34" s="22">
        <f>F35</f>
        <v>234</v>
      </c>
      <c r="G34" s="22"/>
      <c r="H34" s="22"/>
      <c r="I34" s="22"/>
      <c r="J34" s="24"/>
      <c r="K34" s="22"/>
      <c r="L34" s="22"/>
      <c r="M34" s="22"/>
      <c r="N34" s="22"/>
      <c r="O34" s="22"/>
      <c r="P34" s="27">
        <f t="shared" si="2"/>
        <v>234</v>
      </c>
    </row>
    <row r="35" spans="1:16" s="7" customFormat="1" ht="48" customHeight="1">
      <c r="A35" s="13" t="s">
        <v>29</v>
      </c>
      <c r="B35" s="13" t="s">
        <v>205</v>
      </c>
      <c r="C35" s="33" t="s">
        <v>182</v>
      </c>
      <c r="D35" s="16" t="s">
        <v>14</v>
      </c>
      <c r="E35" s="22">
        <f>F35</f>
        <v>234</v>
      </c>
      <c r="F35" s="22">
        <v>234</v>
      </c>
      <c r="G35" s="22"/>
      <c r="H35" s="22"/>
      <c r="I35" s="22"/>
      <c r="J35" s="24"/>
      <c r="K35" s="22"/>
      <c r="L35" s="22"/>
      <c r="M35" s="22"/>
      <c r="N35" s="22"/>
      <c r="O35" s="22"/>
      <c r="P35" s="26">
        <f t="shared" si="2"/>
        <v>234</v>
      </c>
    </row>
    <row r="36" spans="1:16" ht="22.5">
      <c r="A36" s="13"/>
      <c r="B36" s="13"/>
      <c r="C36" s="65"/>
      <c r="D36" s="72" t="s">
        <v>6</v>
      </c>
      <c r="E36" s="91">
        <f>F36+I36</f>
        <v>32118.04</v>
      </c>
      <c r="F36" s="71">
        <f aca="true" t="shared" si="4" ref="F36:O36">F23+F35+F22+F29+F31</f>
        <v>32118.04</v>
      </c>
      <c r="G36" s="71">
        <f t="shared" si="4"/>
        <v>0</v>
      </c>
      <c r="H36" s="71">
        <f t="shared" si="4"/>
        <v>0</v>
      </c>
      <c r="I36" s="71">
        <f t="shared" si="4"/>
        <v>0</v>
      </c>
      <c r="J36" s="71">
        <f t="shared" si="4"/>
        <v>384.5</v>
      </c>
      <c r="K36" s="71">
        <f t="shared" si="4"/>
        <v>384.5</v>
      </c>
      <c r="L36" s="71">
        <f t="shared" si="4"/>
        <v>0</v>
      </c>
      <c r="M36" s="71">
        <f t="shared" si="4"/>
        <v>0</v>
      </c>
      <c r="N36" s="71">
        <f t="shared" si="4"/>
        <v>0</v>
      </c>
      <c r="O36" s="71">
        <f t="shared" si="4"/>
        <v>0</v>
      </c>
      <c r="P36" s="91">
        <f>J36+E36</f>
        <v>32502.54</v>
      </c>
    </row>
    <row r="37" spans="1:16" ht="44.25" customHeight="1">
      <c r="A37" s="13" t="s">
        <v>89</v>
      </c>
      <c r="B37" s="13"/>
      <c r="C37" s="84"/>
      <c r="D37" s="105" t="s">
        <v>150</v>
      </c>
      <c r="E37" s="22"/>
      <c r="F37" s="22"/>
      <c r="G37" s="22"/>
      <c r="H37" s="22"/>
      <c r="I37" s="22"/>
      <c r="J37" s="22"/>
      <c r="K37" s="22"/>
      <c r="L37" s="22"/>
      <c r="M37" s="22"/>
      <c r="N37" s="22"/>
      <c r="O37" s="22"/>
      <c r="P37" s="25"/>
    </row>
    <row r="38" spans="1:16" ht="52.5" customHeight="1">
      <c r="A38" s="13" t="s">
        <v>90</v>
      </c>
      <c r="B38" s="13"/>
      <c r="C38" s="84"/>
      <c r="D38" s="105" t="s">
        <v>150</v>
      </c>
      <c r="E38" s="22"/>
      <c r="F38" s="22"/>
      <c r="G38" s="22"/>
      <c r="H38" s="22"/>
      <c r="I38" s="22"/>
      <c r="J38" s="22"/>
      <c r="K38" s="22"/>
      <c r="L38" s="22"/>
      <c r="M38" s="22"/>
      <c r="N38" s="22"/>
      <c r="O38" s="22"/>
      <c r="P38" s="25"/>
    </row>
    <row r="39" spans="1:16" ht="22.5">
      <c r="A39" s="13" t="s">
        <v>98</v>
      </c>
      <c r="B39" s="13" t="s">
        <v>272</v>
      </c>
      <c r="C39" s="78"/>
      <c r="D39" s="66" t="s">
        <v>7</v>
      </c>
      <c r="E39" s="71">
        <f>F39+I39</f>
        <v>79086.072</v>
      </c>
      <c r="F39" s="71">
        <f>F40+F42+F44+F46+F45</f>
        <v>79086.072</v>
      </c>
      <c r="G39" s="71">
        <f>G40+G42+G44+G46+G45</f>
        <v>56926.1</v>
      </c>
      <c r="H39" s="71">
        <f>H40+H42+H44+H46+H45</f>
        <v>8070.187</v>
      </c>
      <c r="I39" s="71">
        <f>I40+I42+I44+I46+I45</f>
        <v>0</v>
      </c>
      <c r="J39" s="71">
        <f aca="true" t="shared" si="5" ref="J39:O39">J40+J42+J44+J46+J45</f>
        <v>6.82</v>
      </c>
      <c r="K39" s="71">
        <f t="shared" si="5"/>
        <v>6.82</v>
      </c>
      <c r="L39" s="71">
        <f t="shared" si="5"/>
        <v>0</v>
      </c>
      <c r="M39" s="71">
        <f t="shared" si="5"/>
        <v>0</v>
      </c>
      <c r="N39" s="71">
        <f t="shared" si="5"/>
        <v>0</v>
      </c>
      <c r="O39" s="71">
        <f t="shared" si="5"/>
        <v>0</v>
      </c>
      <c r="P39" s="71">
        <f>E39+J39</f>
        <v>79092.892</v>
      </c>
    </row>
    <row r="40" spans="1:16" ht="111" customHeight="1">
      <c r="A40" s="13" t="s">
        <v>30</v>
      </c>
      <c r="B40" s="13" t="s">
        <v>191</v>
      </c>
      <c r="C40" s="20" t="s">
        <v>183</v>
      </c>
      <c r="D40" s="15" t="s">
        <v>31</v>
      </c>
      <c r="E40" s="22">
        <f>F40+I40</f>
        <v>72903.632</v>
      </c>
      <c r="F40" s="22">
        <f>31246.832+27918.5+3678.5+10059.8</f>
        <v>72903.632</v>
      </c>
      <c r="G40" s="22">
        <f>17133.8+6044.1+22884+6945.4</f>
        <v>53007.3</v>
      </c>
      <c r="H40" s="22">
        <f>2661.332+4838.8</f>
        <v>7500.132</v>
      </c>
      <c r="I40" s="22"/>
      <c r="J40" s="22">
        <f>K40+N40</f>
        <v>6.82</v>
      </c>
      <c r="K40" s="22">
        <v>6.82</v>
      </c>
      <c r="L40" s="22"/>
      <c r="M40" s="22"/>
      <c r="N40" s="22">
        <f>O40</f>
        <v>0</v>
      </c>
      <c r="O40" s="22"/>
      <c r="P40" s="24">
        <f>J40+E40</f>
        <v>72910.452</v>
      </c>
    </row>
    <row r="41" spans="1:16" ht="39" customHeight="1">
      <c r="A41" s="49"/>
      <c r="B41" s="49"/>
      <c r="C41" s="50"/>
      <c r="D41" s="79" t="s">
        <v>251</v>
      </c>
      <c r="E41" s="22">
        <f>F41</f>
        <v>48821.8</v>
      </c>
      <c r="F41" s="22">
        <f>20903.3+27918.5</f>
        <v>48821.8</v>
      </c>
      <c r="G41" s="22">
        <f>17133.8+22884</f>
        <v>40017.8</v>
      </c>
      <c r="H41" s="22"/>
      <c r="I41" s="22"/>
      <c r="J41" s="22"/>
      <c r="K41" s="22"/>
      <c r="L41" s="22"/>
      <c r="M41" s="22"/>
      <c r="N41" s="22"/>
      <c r="O41" s="22"/>
      <c r="P41" s="24">
        <f>J41+E41</f>
        <v>48821.8</v>
      </c>
    </row>
    <row r="42" spans="1:16" ht="76.5" customHeight="1">
      <c r="A42" s="13" t="s">
        <v>138</v>
      </c>
      <c r="B42" s="13" t="s">
        <v>192</v>
      </c>
      <c r="C42" s="20" t="s">
        <v>184</v>
      </c>
      <c r="D42" s="16" t="s">
        <v>273</v>
      </c>
      <c r="E42" s="22">
        <f aca="true" t="shared" si="6" ref="E42:E56">F42+I42</f>
        <v>2231.3</v>
      </c>
      <c r="F42" s="22">
        <f>235.8+1995.5</f>
        <v>2231.3</v>
      </c>
      <c r="G42" s="22">
        <f>177.5+1420.2</f>
        <v>1597.7</v>
      </c>
      <c r="H42" s="22">
        <f>19.2+237.4</f>
        <v>256.6</v>
      </c>
      <c r="I42" s="22"/>
      <c r="J42" s="22">
        <f>N42</f>
        <v>0</v>
      </c>
      <c r="K42" s="22"/>
      <c r="L42" s="22"/>
      <c r="M42" s="22"/>
      <c r="N42" s="22">
        <f>O42</f>
        <v>0</v>
      </c>
      <c r="O42" s="22"/>
      <c r="P42" s="24">
        <f t="shared" si="2"/>
        <v>2231.3</v>
      </c>
    </row>
    <row r="43" spans="1:17" ht="36" customHeight="1">
      <c r="A43" s="13" t="s">
        <v>134</v>
      </c>
      <c r="B43" s="13" t="s">
        <v>198</v>
      </c>
      <c r="C43" s="20" t="s">
        <v>177</v>
      </c>
      <c r="D43" s="15" t="s">
        <v>101</v>
      </c>
      <c r="E43" s="22">
        <f>F43+I43</f>
        <v>637.8</v>
      </c>
      <c r="F43" s="24">
        <f>F44</f>
        <v>637.8</v>
      </c>
      <c r="G43" s="24">
        <f>G44</f>
        <v>0</v>
      </c>
      <c r="H43" s="24">
        <f>H44</f>
        <v>0</v>
      </c>
      <c r="I43" s="24"/>
      <c r="J43" s="24"/>
      <c r="K43" s="24"/>
      <c r="L43" s="24">
        <f>L44</f>
        <v>0</v>
      </c>
      <c r="M43" s="24">
        <f>M44</f>
        <v>0</v>
      </c>
      <c r="N43" s="24">
        <f>N44</f>
        <v>0</v>
      </c>
      <c r="O43" s="22"/>
      <c r="P43" s="24">
        <f t="shared" si="2"/>
        <v>637.8</v>
      </c>
      <c r="Q43" s="18"/>
    </row>
    <row r="44" spans="1:17" ht="51.75" customHeight="1">
      <c r="A44" s="13" t="s">
        <v>147</v>
      </c>
      <c r="B44" s="13" t="s">
        <v>199</v>
      </c>
      <c r="C44" s="20" t="s">
        <v>177</v>
      </c>
      <c r="D44" s="80" t="s">
        <v>170</v>
      </c>
      <c r="E44" s="22">
        <f t="shared" si="6"/>
        <v>637.8</v>
      </c>
      <c r="F44" s="24">
        <f>281.2+356.6</f>
        <v>637.8</v>
      </c>
      <c r="G44" s="24"/>
      <c r="H44" s="24">
        <f>I44+L44</f>
        <v>0</v>
      </c>
      <c r="I44" s="24"/>
      <c r="J44" s="24"/>
      <c r="K44" s="24"/>
      <c r="L44" s="24"/>
      <c r="M44" s="24"/>
      <c r="N44" s="24"/>
      <c r="O44" s="24"/>
      <c r="P44" s="24">
        <f t="shared" si="2"/>
        <v>637.8</v>
      </c>
      <c r="Q44" s="18"/>
    </row>
    <row r="45" spans="1:17" ht="51.75" customHeight="1">
      <c r="A45" s="13" t="s">
        <v>32</v>
      </c>
      <c r="B45" s="13" t="s">
        <v>206</v>
      </c>
      <c r="C45" s="20" t="s">
        <v>177</v>
      </c>
      <c r="D45" s="81" t="s">
        <v>33</v>
      </c>
      <c r="E45" s="26">
        <f t="shared" si="6"/>
        <v>3288</v>
      </c>
      <c r="F45" s="24">
        <f>1806.4+1481.6</f>
        <v>3288</v>
      </c>
      <c r="G45" s="24">
        <f>1254.3+1066.8</f>
        <v>2321.1</v>
      </c>
      <c r="H45" s="82">
        <f>202.155+111.3</f>
        <v>313.455</v>
      </c>
      <c r="I45" s="24"/>
      <c r="J45" s="24"/>
      <c r="K45" s="24"/>
      <c r="L45" s="24"/>
      <c r="M45" s="24"/>
      <c r="N45" s="24"/>
      <c r="O45" s="24"/>
      <c r="P45" s="82">
        <f t="shared" si="2"/>
        <v>3288</v>
      </c>
      <c r="Q45" s="18"/>
    </row>
    <row r="46" spans="1:17" ht="84" customHeight="1">
      <c r="A46" s="13" t="s">
        <v>146</v>
      </c>
      <c r="B46" s="13" t="s">
        <v>207</v>
      </c>
      <c r="C46" s="20" t="s">
        <v>177</v>
      </c>
      <c r="D46" s="15" t="s">
        <v>265</v>
      </c>
      <c r="E46" s="22">
        <f t="shared" si="6"/>
        <v>25.34</v>
      </c>
      <c r="F46" s="22">
        <v>25.34</v>
      </c>
      <c r="G46" s="22"/>
      <c r="H46" s="22"/>
      <c r="I46" s="22"/>
      <c r="J46" s="22"/>
      <c r="K46" s="22"/>
      <c r="L46" s="22"/>
      <c r="M46" s="22"/>
      <c r="N46" s="22"/>
      <c r="O46" s="22"/>
      <c r="P46" s="24">
        <f t="shared" si="2"/>
        <v>25.34</v>
      </c>
      <c r="Q46" s="18"/>
    </row>
    <row r="47" spans="1:17" ht="24.75" customHeight="1">
      <c r="A47" s="13" t="s">
        <v>120</v>
      </c>
      <c r="B47" s="13" t="s">
        <v>274</v>
      </c>
      <c r="C47" s="109"/>
      <c r="D47" s="79" t="s">
        <v>121</v>
      </c>
      <c r="E47" s="22">
        <f>F47+I47</f>
        <v>1661.888</v>
      </c>
      <c r="F47" s="22">
        <f>F52+F51+F49+F54</f>
        <v>1661.888</v>
      </c>
      <c r="G47" s="22">
        <f aca="true" t="shared" si="7" ref="G47:O47">G52+G51+G49+G54</f>
        <v>1046.6</v>
      </c>
      <c r="H47" s="22">
        <f t="shared" si="7"/>
        <v>167.21</v>
      </c>
      <c r="I47" s="22">
        <f t="shared" si="7"/>
        <v>0</v>
      </c>
      <c r="J47" s="22">
        <f t="shared" si="7"/>
        <v>0</v>
      </c>
      <c r="K47" s="22">
        <f t="shared" si="7"/>
        <v>0</v>
      </c>
      <c r="L47" s="22">
        <f t="shared" si="7"/>
        <v>0</v>
      </c>
      <c r="M47" s="22">
        <f t="shared" si="7"/>
        <v>0</v>
      </c>
      <c r="N47" s="22">
        <f t="shared" si="7"/>
        <v>0</v>
      </c>
      <c r="O47" s="22">
        <f t="shared" si="7"/>
        <v>0</v>
      </c>
      <c r="P47" s="24">
        <f t="shared" si="2"/>
        <v>1661.888</v>
      </c>
      <c r="Q47" s="18"/>
    </row>
    <row r="48" spans="1:17" ht="36.75" customHeight="1">
      <c r="A48" s="13" t="s">
        <v>123</v>
      </c>
      <c r="B48" s="13" t="s">
        <v>277</v>
      </c>
      <c r="C48" s="83"/>
      <c r="D48" s="17" t="s">
        <v>275</v>
      </c>
      <c r="E48" s="22">
        <f>F48</f>
        <v>1451.2</v>
      </c>
      <c r="F48" s="22">
        <f>F49</f>
        <v>1451.2</v>
      </c>
      <c r="G48" s="22">
        <f>G49</f>
        <v>1046.6</v>
      </c>
      <c r="H48" s="22">
        <f>H49</f>
        <v>167.21</v>
      </c>
      <c r="I48" s="71"/>
      <c r="J48" s="71"/>
      <c r="K48" s="71"/>
      <c r="L48" s="71"/>
      <c r="M48" s="71"/>
      <c r="N48" s="71"/>
      <c r="O48" s="71"/>
      <c r="P48" s="24">
        <f t="shared" si="2"/>
        <v>1451.2</v>
      </c>
      <c r="Q48" s="18"/>
    </row>
    <row r="49" spans="1:17" ht="57.75" customHeight="1">
      <c r="A49" s="13" t="s">
        <v>124</v>
      </c>
      <c r="B49" s="13" t="s">
        <v>209</v>
      </c>
      <c r="C49" s="20" t="s">
        <v>185</v>
      </c>
      <c r="D49" s="15" t="s">
        <v>266</v>
      </c>
      <c r="E49" s="22">
        <f>F49</f>
        <v>1451.2</v>
      </c>
      <c r="F49" s="22">
        <v>1451.2</v>
      </c>
      <c r="G49" s="22">
        <v>1046.6</v>
      </c>
      <c r="H49" s="22">
        <v>167.21</v>
      </c>
      <c r="I49" s="71"/>
      <c r="J49" s="71"/>
      <c r="K49" s="71"/>
      <c r="L49" s="71"/>
      <c r="M49" s="71"/>
      <c r="N49" s="71"/>
      <c r="O49" s="71"/>
      <c r="P49" s="24">
        <f t="shared" si="2"/>
        <v>1451.2</v>
      </c>
      <c r="Q49" s="18"/>
    </row>
    <row r="50" spans="1:17" ht="58.5" customHeight="1">
      <c r="A50" s="13" t="s">
        <v>281</v>
      </c>
      <c r="B50" s="13" t="s">
        <v>282</v>
      </c>
      <c r="C50" s="83"/>
      <c r="D50" s="15" t="s">
        <v>283</v>
      </c>
      <c r="E50" s="22">
        <f>F50+I50</f>
        <v>190.688</v>
      </c>
      <c r="F50" s="24">
        <f>F51+F52</f>
        <v>190.688</v>
      </c>
      <c r="G50" s="22"/>
      <c r="H50" s="22"/>
      <c r="I50" s="22"/>
      <c r="J50" s="22"/>
      <c r="K50" s="22"/>
      <c r="L50" s="22"/>
      <c r="M50" s="22"/>
      <c r="N50" s="22"/>
      <c r="O50" s="22"/>
      <c r="P50" s="24">
        <f t="shared" si="2"/>
        <v>190.688</v>
      </c>
      <c r="Q50" s="18"/>
    </row>
    <row r="51" spans="1:17" ht="88.5" customHeight="1">
      <c r="A51" s="13" t="s">
        <v>284</v>
      </c>
      <c r="B51" s="13" t="s">
        <v>285</v>
      </c>
      <c r="C51" s="20" t="s">
        <v>185</v>
      </c>
      <c r="D51" s="15" t="s">
        <v>286</v>
      </c>
      <c r="E51" s="22">
        <f t="shared" si="6"/>
        <v>15</v>
      </c>
      <c r="F51" s="24">
        <v>15</v>
      </c>
      <c r="G51" s="22"/>
      <c r="H51" s="22"/>
      <c r="I51" s="22"/>
      <c r="J51" s="22"/>
      <c r="K51" s="22"/>
      <c r="L51" s="22"/>
      <c r="M51" s="22"/>
      <c r="N51" s="22"/>
      <c r="O51" s="22"/>
      <c r="P51" s="24">
        <f t="shared" si="2"/>
        <v>15</v>
      </c>
      <c r="Q51" s="18"/>
    </row>
    <row r="52" spans="1:17" ht="73.5" customHeight="1">
      <c r="A52" s="13" t="s">
        <v>287</v>
      </c>
      <c r="B52" s="13" t="s">
        <v>288</v>
      </c>
      <c r="C52" s="20" t="s">
        <v>185</v>
      </c>
      <c r="D52" s="15" t="s">
        <v>289</v>
      </c>
      <c r="E52" s="22">
        <f t="shared" si="6"/>
        <v>175.688</v>
      </c>
      <c r="F52" s="24">
        <f>175.588+0.1</f>
        <v>175.688</v>
      </c>
      <c r="G52" s="22"/>
      <c r="H52" s="22"/>
      <c r="I52" s="22"/>
      <c r="J52" s="22"/>
      <c r="K52" s="22"/>
      <c r="L52" s="22"/>
      <c r="M52" s="22"/>
      <c r="N52" s="22"/>
      <c r="O52" s="22"/>
      <c r="P52" s="24">
        <f t="shared" si="2"/>
        <v>175.688</v>
      </c>
      <c r="Q52" s="18"/>
    </row>
    <row r="53" spans="1:17" ht="46.5" customHeight="1">
      <c r="A53" s="13" t="s">
        <v>122</v>
      </c>
      <c r="B53" s="13" t="s">
        <v>208</v>
      </c>
      <c r="C53" s="20"/>
      <c r="D53" s="15" t="s">
        <v>276</v>
      </c>
      <c r="E53" s="22">
        <f>F53</f>
        <v>20</v>
      </c>
      <c r="F53" s="22">
        <f>F54</f>
        <v>20</v>
      </c>
      <c r="G53" s="22"/>
      <c r="H53" s="22"/>
      <c r="I53" s="22"/>
      <c r="J53" s="22"/>
      <c r="K53" s="22"/>
      <c r="L53" s="22"/>
      <c r="M53" s="22"/>
      <c r="N53" s="22"/>
      <c r="O53" s="22"/>
      <c r="P53" s="24">
        <f t="shared" si="2"/>
        <v>20</v>
      </c>
      <c r="Q53" s="18"/>
    </row>
    <row r="54" spans="1:17" ht="73.5" customHeight="1">
      <c r="A54" s="13" t="s">
        <v>279</v>
      </c>
      <c r="B54" s="13" t="s">
        <v>278</v>
      </c>
      <c r="C54" s="20" t="s">
        <v>185</v>
      </c>
      <c r="D54" s="15" t="s">
        <v>280</v>
      </c>
      <c r="E54" s="22">
        <f>F54+I54</f>
        <v>20</v>
      </c>
      <c r="F54" s="22">
        <v>20</v>
      </c>
      <c r="G54" s="22"/>
      <c r="H54" s="22"/>
      <c r="I54" s="22"/>
      <c r="J54" s="22"/>
      <c r="K54" s="22"/>
      <c r="L54" s="22"/>
      <c r="M54" s="22"/>
      <c r="N54" s="22"/>
      <c r="O54" s="22"/>
      <c r="P54" s="24">
        <f t="shared" si="2"/>
        <v>20</v>
      </c>
      <c r="Q54" s="18"/>
    </row>
    <row r="55" spans="1:17" ht="37.5" customHeight="1">
      <c r="A55" s="13" t="s">
        <v>156</v>
      </c>
      <c r="B55" s="13" t="s">
        <v>210</v>
      </c>
      <c r="C55" s="21" t="s">
        <v>186</v>
      </c>
      <c r="D55" s="14" t="s">
        <v>153</v>
      </c>
      <c r="E55" s="22">
        <f t="shared" si="6"/>
        <v>5941.8</v>
      </c>
      <c r="F55" s="28">
        <f>F56</f>
        <v>5941.8</v>
      </c>
      <c r="G55" s="51"/>
      <c r="H55" s="51"/>
      <c r="I55" s="51"/>
      <c r="J55" s="51"/>
      <c r="K55" s="51"/>
      <c r="L55" s="51"/>
      <c r="M55" s="51"/>
      <c r="N55" s="51"/>
      <c r="O55" s="51"/>
      <c r="P55" s="24">
        <f t="shared" si="2"/>
        <v>5941.8</v>
      </c>
      <c r="Q55" s="18"/>
    </row>
    <row r="56" spans="1:17" ht="63" customHeight="1">
      <c r="A56" s="13" t="s">
        <v>157</v>
      </c>
      <c r="B56" s="13" t="s">
        <v>211</v>
      </c>
      <c r="C56" s="21" t="s">
        <v>186</v>
      </c>
      <c r="D56" s="14" t="s">
        <v>158</v>
      </c>
      <c r="E56" s="22">
        <f t="shared" si="6"/>
        <v>5941.8</v>
      </c>
      <c r="F56" s="28">
        <v>5941.8</v>
      </c>
      <c r="G56" s="51"/>
      <c r="H56" s="51"/>
      <c r="I56" s="51"/>
      <c r="J56" s="51"/>
      <c r="K56" s="51"/>
      <c r="L56" s="51"/>
      <c r="M56" s="51"/>
      <c r="N56" s="51"/>
      <c r="O56" s="51"/>
      <c r="P56" s="24">
        <f t="shared" si="2"/>
        <v>5941.8</v>
      </c>
      <c r="Q56" s="18"/>
    </row>
    <row r="57" spans="1:23" ht="34.5" customHeight="1">
      <c r="A57" s="13"/>
      <c r="B57" s="13"/>
      <c r="C57" s="84"/>
      <c r="D57" s="85" t="s">
        <v>151</v>
      </c>
      <c r="E57" s="86">
        <f>F57+I57</f>
        <v>86689.76000000001</v>
      </c>
      <c r="F57" s="86">
        <f>F47+F39+F55</f>
        <v>86689.76000000001</v>
      </c>
      <c r="G57" s="86">
        <f aca="true" t="shared" si="8" ref="G57:O57">G47+G39+G55</f>
        <v>57972.7</v>
      </c>
      <c r="H57" s="86">
        <f t="shared" si="8"/>
        <v>8237.396999999999</v>
      </c>
      <c r="I57" s="86">
        <f t="shared" si="8"/>
        <v>0</v>
      </c>
      <c r="J57" s="86">
        <f t="shared" si="8"/>
        <v>6.82</v>
      </c>
      <c r="K57" s="86">
        <f t="shared" si="8"/>
        <v>6.82</v>
      </c>
      <c r="L57" s="86">
        <f t="shared" si="8"/>
        <v>0</v>
      </c>
      <c r="M57" s="86">
        <f t="shared" si="8"/>
        <v>0</v>
      </c>
      <c r="N57" s="86">
        <f t="shared" si="8"/>
        <v>0</v>
      </c>
      <c r="O57" s="86">
        <f t="shared" si="8"/>
        <v>0</v>
      </c>
      <c r="P57" s="87">
        <f t="shared" si="2"/>
        <v>86696.58000000002</v>
      </c>
      <c r="Q57" s="14"/>
      <c r="R57" s="14"/>
      <c r="S57" s="12"/>
      <c r="T57" s="12"/>
      <c r="U57" s="12"/>
      <c r="V57" s="12"/>
      <c r="W57" s="12"/>
    </row>
    <row r="58" spans="1:17" ht="65.25" customHeight="1">
      <c r="A58" s="13" t="s">
        <v>91</v>
      </c>
      <c r="B58" s="13"/>
      <c r="C58" s="84"/>
      <c r="D58" s="88" t="s">
        <v>20</v>
      </c>
      <c r="E58" s="22"/>
      <c r="F58" s="22"/>
      <c r="G58" s="22"/>
      <c r="H58" s="22"/>
      <c r="I58" s="22"/>
      <c r="J58" s="22"/>
      <c r="K58" s="22"/>
      <c r="L58" s="22"/>
      <c r="M58" s="22"/>
      <c r="N58" s="22"/>
      <c r="O58" s="22"/>
      <c r="P58" s="89"/>
      <c r="Q58" s="18"/>
    </row>
    <row r="59" spans="1:17" ht="60" customHeight="1">
      <c r="A59" s="13" t="s">
        <v>99</v>
      </c>
      <c r="B59" s="13"/>
      <c r="C59" s="84"/>
      <c r="D59" s="88" t="s">
        <v>20</v>
      </c>
      <c r="E59" s="22"/>
      <c r="F59" s="22"/>
      <c r="G59" s="22"/>
      <c r="H59" s="22"/>
      <c r="I59" s="22"/>
      <c r="J59" s="22"/>
      <c r="K59" s="22"/>
      <c r="L59" s="22"/>
      <c r="M59" s="22"/>
      <c r="N59" s="22"/>
      <c r="O59" s="22"/>
      <c r="P59" s="89"/>
      <c r="Q59" s="18"/>
    </row>
    <row r="60" spans="1:17" ht="44.25" customHeight="1">
      <c r="A60" s="13" t="s">
        <v>100</v>
      </c>
      <c r="B60" s="13"/>
      <c r="C60" s="90"/>
      <c r="D60" s="88" t="s">
        <v>5</v>
      </c>
      <c r="E60" s="71">
        <f>I60+F60</f>
        <v>134499.19999999998</v>
      </c>
      <c r="F60" s="71">
        <f>F62+F63+F65+F66+F67+F68+F70+F71+F73+F74+F75+F76+F78+F79+F80+F81+F82+F83+F84+F85+F86+F88+F89+F91+F92+F94+F96+F97+F98+F100+F101+F102+F87</f>
        <v>134499.19999999998</v>
      </c>
      <c r="G60" s="71">
        <f aca="true" t="shared" si="9" ref="G60:O60">G62+G63+G65+G66+G67+G68+G70+G71+G73+G74+G75+G76+G78+G79+G80+G81+G82+G83+G84+G85+G86+G88+G87+G89+G91+G92+G94+G96+G97+G98+G100+G101+G103</f>
        <v>4746.6</v>
      </c>
      <c r="H60" s="71">
        <f t="shared" si="9"/>
        <v>244.3</v>
      </c>
      <c r="I60" s="71">
        <f t="shared" si="9"/>
        <v>0</v>
      </c>
      <c r="J60" s="71">
        <f>J62+J63+J65+J66+J67+J68+J70+J71+J73+J74+J75+J76+J78+J79+J80+J81+J82+J83+J84+J85+J86+J88+J87+J89+J91+J92+J94+J96+J97+J98+J100+J101+J103</f>
        <v>238.001</v>
      </c>
      <c r="K60" s="71">
        <f t="shared" si="9"/>
        <v>238.001</v>
      </c>
      <c r="L60" s="71">
        <f t="shared" si="9"/>
        <v>25.2</v>
      </c>
      <c r="M60" s="71">
        <f t="shared" si="9"/>
        <v>0</v>
      </c>
      <c r="N60" s="71">
        <f t="shared" si="9"/>
        <v>0</v>
      </c>
      <c r="O60" s="71">
        <f t="shared" si="9"/>
        <v>0</v>
      </c>
      <c r="P60" s="71">
        <f>J60+E60</f>
        <v>134737.20099999997</v>
      </c>
      <c r="Q60" s="18"/>
    </row>
    <row r="61" spans="1:17" ht="115.5" customHeight="1">
      <c r="A61" s="13" t="s">
        <v>105</v>
      </c>
      <c r="B61" s="13" t="s">
        <v>291</v>
      </c>
      <c r="C61" s="90"/>
      <c r="D61" s="77" t="s">
        <v>106</v>
      </c>
      <c r="E61" s="71">
        <f>F61+I61</f>
        <v>46981.3</v>
      </c>
      <c r="F61" s="91">
        <f>F62+F63+F65+F66+F67+F68</f>
        <v>46981.3</v>
      </c>
      <c r="G61" s="71"/>
      <c r="H61" s="71"/>
      <c r="I61" s="71"/>
      <c r="J61" s="71"/>
      <c r="K61" s="71"/>
      <c r="L61" s="71"/>
      <c r="M61" s="71"/>
      <c r="N61" s="71"/>
      <c r="O61" s="22"/>
      <c r="P61" s="24">
        <f aca="true" t="shared" si="10" ref="P61:P71">J61+E61</f>
        <v>46981.3</v>
      </c>
      <c r="Q61" s="18"/>
    </row>
    <row r="62" spans="1:17" ht="329.25" customHeight="1">
      <c r="A62" s="13" t="s">
        <v>34</v>
      </c>
      <c r="B62" s="13" t="s">
        <v>212</v>
      </c>
      <c r="C62" s="20" t="s">
        <v>187</v>
      </c>
      <c r="D62" s="77" t="s">
        <v>35</v>
      </c>
      <c r="E62" s="22">
        <f>F62+I62</f>
        <v>5049.689</v>
      </c>
      <c r="F62" s="26">
        <v>5049.689</v>
      </c>
      <c r="G62" s="22"/>
      <c r="H62" s="25"/>
      <c r="I62" s="22"/>
      <c r="J62" s="22"/>
      <c r="K62" s="22"/>
      <c r="L62" s="22"/>
      <c r="M62" s="22"/>
      <c r="N62" s="22"/>
      <c r="O62" s="26"/>
      <c r="P62" s="24">
        <f t="shared" si="10"/>
        <v>5049.689</v>
      </c>
      <c r="Q62" s="18"/>
    </row>
    <row r="63" spans="1:17" ht="408.75" customHeight="1">
      <c r="A63" s="13" t="s">
        <v>37</v>
      </c>
      <c r="B63" s="13" t="s">
        <v>213</v>
      </c>
      <c r="C63" s="20" t="s">
        <v>187</v>
      </c>
      <c r="D63" s="92" t="s">
        <v>292</v>
      </c>
      <c r="E63" s="22">
        <f aca="true" t="shared" si="11" ref="E63:E105">F63+I63</f>
        <v>226.587</v>
      </c>
      <c r="F63" s="26">
        <v>226.587</v>
      </c>
      <c r="G63" s="22"/>
      <c r="H63" s="25"/>
      <c r="I63" s="22"/>
      <c r="J63" s="22"/>
      <c r="K63" s="22"/>
      <c r="L63" s="22"/>
      <c r="M63" s="22"/>
      <c r="N63" s="22"/>
      <c r="O63" s="26"/>
      <c r="P63" s="24">
        <f t="shared" si="10"/>
        <v>226.587</v>
      </c>
      <c r="Q63" s="18"/>
    </row>
    <row r="64" spans="1:17" ht="282.75" customHeight="1">
      <c r="A64" s="13"/>
      <c r="B64" s="13"/>
      <c r="C64" s="84"/>
      <c r="D64" s="93" t="s">
        <v>293</v>
      </c>
      <c r="E64" s="22"/>
      <c r="F64" s="26"/>
      <c r="G64" s="22"/>
      <c r="H64" s="25"/>
      <c r="I64" s="22"/>
      <c r="J64" s="22"/>
      <c r="K64" s="22"/>
      <c r="L64" s="22"/>
      <c r="M64" s="22"/>
      <c r="N64" s="22"/>
      <c r="O64" s="22"/>
      <c r="P64" s="24"/>
      <c r="Q64" s="18"/>
    </row>
    <row r="65" spans="1:17" ht="127.5" customHeight="1">
      <c r="A65" s="13" t="s">
        <v>39</v>
      </c>
      <c r="B65" s="13" t="s">
        <v>214</v>
      </c>
      <c r="C65" s="20" t="s">
        <v>188</v>
      </c>
      <c r="D65" s="92" t="s">
        <v>40</v>
      </c>
      <c r="E65" s="22">
        <f t="shared" si="11"/>
        <v>110</v>
      </c>
      <c r="F65" s="26">
        <v>110</v>
      </c>
      <c r="G65" s="22"/>
      <c r="H65" s="25"/>
      <c r="I65" s="22"/>
      <c r="J65" s="22"/>
      <c r="K65" s="22"/>
      <c r="L65" s="22"/>
      <c r="M65" s="22"/>
      <c r="N65" s="22"/>
      <c r="O65" s="26"/>
      <c r="P65" s="24">
        <f t="shared" si="10"/>
        <v>110</v>
      </c>
      <c r="Q65" s="18"/>
    </row>
    <row r="66" spans="1:17" ht="217.5" customHeight="1">
      <c r="A66" s="13" t="s">
        <v>43</v>
      </c>
      <c r="B66" s="13" t="s">
        <v>215</v>
      </c>
      <c r="C66" s="20" t="s">
        <v>188</v>
      </c>
      <c r="D66" s="92" t="s">
        <v>294</v>
      </c>
      <c r="E66" s="22">
        <f t="shared" si="11"/>
        <v>860.903</v>
      </c>
      <c r="F66" s="26">
        <v>860.903</v>
      </c>
      <c r="G66" s="22"/>
      <c r="H66" s="25"/>
      <c r="I66" s="22"/>
      <c r="J66" s="22"/>
      <c r="K66" s="22"/>
      <c r="L66" s="22"/>
      <c r="M66" s="22"/>
      <c r="N66" s="22"/>
      <c r="O66" s="26"/>
      <c r="P66" s="24">
        <f t="shared" si="10"/>
        <v>860.903</v>
      </c>
      <c r="Q66" s="18"/>
    </row>
    <row r="67" spans="1:17" ht="49.5" customHeight="1">
      <c r="A67" s="13" t="s">
        <v>48</v>
      </c>
      <c r="B67" s="13" t="s">
        <v>216</v>
      </c>
      <c r="C67" s="20" t="s">
        <v>188</v>
      </c>
      <c r="D67" s="77" t="s">
        <v>44</v>
      </c>
      <c r="E67" s="22">
        <f t="shared" si="11"/>
        <v>1206.3</v>
      </c>
      <c r="F67" s="26">
        <v>1206.3</v>
      </c>
      <c r="G67" s="22"/>
      <c r="H67" s="22"/>
      <c r="I67" s="22"/>
      <c r="J67" s="22"/>
      <c r="K67" s="22"/>
      <c r="L67" s="22"/>
      <c r="M67" s="22"/>
      <c r="N67" s="22"/>
      <c r="O67" s="26"/>
      <c r="P67" s="24">
        <f t="shared" si="10"/>
        <v>1206.3</v>
      </c>
      <c r="Q67" s="18"/>
    </row>
    <row r="68" spans="1:17" ht="43.5" customHeight="1">
      <c r="A68" s="13" t="s">
        <v>66</v>
      </c>
      <c r="B68" s="13" t="s">
        <v>217</v>
      </c>
      <c r="C68" s="20" t="s">
        <v>189</v>
      </c>
      <c r="D68" s="77" t="s">
        <v>67</v>
      </c>
      <c r="E68" s="22">
        <f t="shared" si="11"/>
        <v>39527.821</v>
      </c>
      <c r="F68" s="26">
        <v>39527.821</v>
      </c>
      <c r="G68" s="22"/>
      <c r="H68" s="25"/>
      <c r="I68" s="22"/>
      <c r="J68" s="22"/>
      <c r="K68" s="22"/>
      <c r="L68" s="22"/>
      <c r="M68" s="22"/>
      <c r="N68" s="22"/>
      <c r="O68" s="22"/>
      <c r="P68" s="24">
        <f t="shared" si="10"/>
        <v>39527.821</v>
      </c>
      <c r="Q68" s="18"/>
    </row>
    <row r="69" spans="1:17" ht="91.5" customHeight="1">
      <c r="A69" s="13" t="s">
        <v>107</v>
      </c>
      <c r="B69" s="13" t="s">
        <v>295</v>
      </c>
      <c r="C69" s="84"/>
      <c r="D69" s="77" t="s">
        <v>119</v>
      </c>
      <c r="E69" s="71">
        <f>F69+I69</f>
        <v>3297.4</v>
      </c>
      <c r="F69" s="91">
        <f>F70+F71+F73+F74+F75+F76</f>
        <v>3297.4</v>
      </c>
      <c r="G69" s="22"/>
      <c r="H69" s="25"/>
      <c r="I69" s="22"/>
      <c r="J69" s="22"/>
      <c r="K69" s="22"/>
      <c r="L69" s="22"/>
      <c r="M69" s="22"/>
      <c r="N69" s="22"/>
      <c r="O69" s="22"/>
      <c r="P69" s="24">
        <f t="shared" si="10"/>
        <v>3297.4</v>
      </c>
      <c r="Q69" s="18"/>
    </row>
    <row r="70" spans="1:17" ht="206.25" customHeight="1">
      <c r="A70" s="13" t="s">
        <v>36</v>
      </c>
      <c r="B70" s="13" t="s">
        <v>218</v>
      </c>
      <c r="C70" s="20" t="s">
        <v>187</v>
      </c>
      <c r="D70" s="92" t="s">
        <v>296</v>
      </c>
      <c r="E70" s="26">
        <f t="shared" si="11"/>
        <v>292</v>
      </c>
      <c r="F70" s="26">
        <v>292</v>
      </c>
      <c r="G70" s="22"/>
      <c r="H70" s="25"/>
      <c r="I70" s="22"/>
      <c r="J70" s="22"/>
      <c r="K70" s="22"/>
      <c r="L70" s="22"/>
      <c r="M70" s="22"/>
      <c r="N70" s="22"/>
      <c r="O70" s="26"/>
      <c r="P70" s="82">
        <f t="shared" si="10"/>
        <v>292</v>
      </c>
      <c r="Q70" s="18"/>
    </row>
    <row r="71" spans="1:17" ht="390" customHeight="1">
      <c r="A71" s="13" t="s">
        <v>38</v>
      </c>
      <c r="B71" s="13" t="s">
        <v>219</v>
      </c>
      <c r="C71" s="20" t="s">
        <v>187</v>
      </c>
      <c r="D71" s="92" t="s">
        <v>297</v>
      </c>
      <c r="E71" s="26">
        <f t="shared" si="11"/>
        <v>2</v>
      </c>
      <c r="F71" s="26">
        <v>2</v>
      </c>
      <c r="G71" s="22"/>
      <c r="H71" s="25"/>
      <c r="I71" s="22"/>
      <c r="J71" s="22"/>
      <c r="K71" s="22"/>
      <c r="L71" s="22"/>
      <c r="M71" s="22"/>
      <c r="N71" s="22"/>
      <c r="O71" s="26"/>
      <c r="P71" s="82">
        <f t="shared" si="10"/>
        <v>2</v>
      </c>
      <c r="Q71" s="18"/>
    </row>
    <row r="72" spans="1:17" ht="84" customHeight="1">
      <c r="A72" s="13"/>
      <c r="B72" s="13"/>
      <c r="C72" s="84"/>
      <c r="D72" s="92" t="s">
        <v>298</v>
      </c>
      <c r="E72" s="22"/>
      <c r="F72" s="26"/>
      <c r="G72" s="22"/>
      <c r="H72" s="25"/>
      <c r="I72" s="22"/>
      <c r="J72" s="22"/>
      <c r="K72" s="22"/>
      <c r="L72" s="22"/>
      <c r="M72" s="22"/>
      <c r="N72" s="22"/>
      <c r="O72" s="22"/>
      <c r="P72" s="24"/>
      <c r="Q72" s="18"/>
    </row>
    <row r="73" spans="1:17" ht="108.75" customHeight="1">
      <c r="A73" s="13" t="s">
        <v>41</v>
      </c>
      <c r="B73" s="13" t="s">
        <v>220</v>
      </c>
      <c r="C73" s="20" t="s">
        <v>188</v>
      </c>
      <c r="D73" s="92" t="s">
        <v>42</v>
      </c>
      <c r="E73" s="26">
        <f t="shared" si="11"/>
        <v>3</v>
      </c>
      <c r="F73" s="26">
        <v>3</v>
      </c>
      <c r="G73" s="22"/>
      <c r="H73" s="25"/>
      <c r="I73" s="22"/>
      <c r="J73" s="22"/>
      <c r="K73" s="22"/>
      <c r="L73" s="22"/>
      <c r="M73" s="22"/>
      <c r="N73" s="22"/>
      <c r="O73" s="26"/>
      <c r="P73" s="82">
        <f aca="true" t="shared" si="12" ref="P73:P124">J73+E73</f>
        <v>3</v>
      </c>
      <c r="Q73" s="18"/>
    </row>
    <row r="74" spans="1:17" ht="213.75" customHeight="1">
      <c r="A74" s="13" t="s">
        <v>45</v>
      </c>
      <c r="B74" s="13" t="s">
        <v>221</v>
      </c>
      <c r="C74" s="20" t="s">
        <v>188</v>
      </c>
      <c r="D74" s="92" t="s">
        <v>299</v>
      </c>
      <c r="E74" s="26">
        <f t="shared" si="11"/>
        <v>120</v>
      </c>
      <c r="F74" s="26">
        <v>120</v>
      </c>
      <c r="G74" s="22"/>
      <c r="H74" s="25"/>
      <c r="I74" s="22"/>
      <c r="J74" s="22"/>
      <c r="K74" s="22"/>
      <c r="L74" s="22"/>
      <c r="M74" s="22"/>
      <c r="N74" s="22"/>
      <c r="O74" s="26"/>
      <c r="P74" s="82">
        <f t="shared" si="12"/>
        <v>120</v>
      </c>
      <c r="Q74" s="18"/>
    </row>
    <row r="75" spans="1:17" ht="51.75" customHeight="1">
      <c r="A75" s="13" t="s">
        <v>49</v>
      </c>
      <c r="B75" s="13" t="s">
        <v>222</v>
      </c>
      <c r="C75" s="20" t="s">
        <v>188</v>
      </c>
      <c r="D75" s="77" t="s">
        <v>50</v>
      </c>
      <c r="E75" s="26">
        <f t="shared" si="11"/>
        <v>220.4</v>
      </c>
      <c r="F75" s="26">
        <v>220.4</v>
      </c>
      <c r="G75" s="22"/>
      <c r="H75" s="22"/>
      <c r="I75" s="22"/>
      <c r="J75" s="22"/>
      <c r="K75" s="22"/>
      <c r="L75" s="22"/>
      <c r="M75" s="22"/>
      <c r="N75" s="22"/>
      <c r="O75" s="26"/>
      <c r="P75" s="82">
        <f t="shared" si="12"/>
        <v>220.4</v>
      </c>
      <c r="Q75" s="18"/>
    </row>
    <row r="76" spans="1:17" ht="72.75" customHeight="1">
      <c r="A76" s="13" t="s">
        <v>68</v>
      </c>
      <c r="B76" s="13" t="s">
        <v>223</v>
      </c>
      <c r="C76" s="20" t="s">
        <v>189</v>
      </c>
      <c r="D76" s="77" t="s">
        <v>69</v>
      </c>
      <c r="E76" s="22">
        <f t="shared" si="11"/>
        <v>2660</v>
      </c>
      <c r="F76" s="26">
        <v>2660</v>
      </c>
      <c r="G76" s="22"/>
      <c r="H76" s="22"/>
      <c r="I76" s="22"/>
      <c r="J76" s="22"/>
      <c r="K76" s="22"/>
      <c r="L76" s="22"/>
      <c r="M76" s="22"/>
      <c r="N76" s="22"/>
      <c r="O76" s="22"/>
      <c r="P76" s="24">
        <f t="shared" si="12"/>
        <v>2660</v>
      </c>
      <c r="Q76" s="18"/>
    </row>
    <row r="77" spans="1:16" ht="69" customHeight="1">
      <c r="A77" s="13" t="s">
        <v>108</v>
      </c>
      <c r="B77" s="13" t="s">
        <v>300</v>
      </c>
      <c r="C77" s="84"/>
      <c r="D77" s="77" t="s">
        <v>109</v>
      </c>
      <c r="E77" s="22">
        <f>F77+I77</f>
        <v>76372.4</v>
      </c>
      <c r="F77" s="26">
        <f>F78+F79+F80+F81+F82+F83+F84+F85+F86</f>
        <v>76372.4</v>
      </c>
      <c r="G77" s="22"/>
      <c r="H77" s="22"/>
      <c r="I77" s="22"/>
      <c r="J77" s="22"/>
      <c r="K77" s="22"/>
      <c r="L77" s="22"/>
      <c r="M77" s="22"/>
      <c r="N77" s="22"/>
      <c r="O77" s="22"/>
      <c r="P77" s="22">
        <f t="shared" si="12"/>
        <v>76372.4</v>
      </c>
    </row>
    <row r="78" spans="1:16" ht="48.75" customHeight="1">
      <c r="A78" s="13" t="s">
        <v>51</v>
      </c>
      <c r="B78" s="13" t="s">
        <v>224</v>
      </c>
      <c r="C78" s="20" t="s">
        <v>180</v>
      </c>
      <c r="D78" s="77" t="s">
        <v>52</v>
      </c>
      <c r="E78" s="22">
        <f t="shared" si="11"/>
        <v>517</v>
      </c>
      <c r="F78" s="26">
        <v>517</v>
      </c>
      <c r="G78" s="22"/>
      <c r="H78" s="22"/>
      <c r="I78" s="22"/>
      <c r="J78" s="22"/>
      <c r="K78" s="22"/>
      <c r="L78" s="22"/>
      <c r="M78" s="22"/>
      <c r="N78" s="22"/>
      <c r="O78" s="22"/>
      <c r="P78" s="22">
        <f t="shared" si="12"/>
        <v>517</v>
      </c>
    </row>
    <row r="79" spans="1:16" ht="52.5" customHeight="1">
      <c r="A79" s="13" t="s">
        <v>53</v>
      </c>
      <c r="B79" s="13" t="s">
        <v>225</v>
      </c>
      <c r="C79" s="20" t="s">
        <v>180</v>
      </c>
      <c r="D79" s="77" t="s">
        <v>132</v>
      </c>
      <c r="E79" s="22">
        <f t="shared" si="11"/>
        <v>228</v>
      </c>
      <c r="F79" s="26">
        <v>228</v>
      </c>
      <c r="G79" s="22"/>
      <c r="H79" s="22"/>
      <c r="I79" s="22"/>
      <c r="J79" s="22"/>
      <c r="K79" s="22"/>
      <c r="L79" s="22"/>
      <c r="M79" s="22"/>
      <c r="N79" s="22"/>
      <c r="O79" s="22"/>
      <c r="P79" s="22">
        <f t="shared" si="12"/>
        <v>228</v>
      </c>
    </row>
    <row r="80" spans="1:16" ht="34.5" customHeight="1">
      <c r="A80" s="13" t="s">
        <v>54</v>
      </c>
      <c r="B80" s="13" t="s">
        <v>226</v>
      </c>
      <c r="C80" s="20" t="s">
        <v>180</v>
      </c>
      <c r="D80" s="77" t="s">
        <v>55</v>
      </c>
      <c r="E80" s="22">
        <f t="shared" si="11"/>
        <v>25931</v>
      </c>
      <c r="F80" s="26">
        <v>25931</v>
      </c>
      <c r="G80" s="22"/>
      <c r="H80" s="22"/>
      <c r="I80" s="22"/>
      <c r="J80" s="22"/>
      <c r="K80" s="22"/>
      <c r="L80" s="22"/>
      <c r="M80" s="22"/>
      <c r="N80" s="22"/>
      <c r="O80" s="22"/>
      <c r="P80" s="22">
        <f t="shared" si="12"/>
        <v>25931</v>
      </c>
    </row>
    <row r="81" spans="1:16" ht="47.25" customHeight="1">
      <c r="A81" s="13" t="s">
        <v>56</v>
      </c>
      <c r="B81" s="13" t="s">
        <v>227</v>
      </c>
      <c r="C81" s="20" t="s">
        <v>180</v>
      </c>
      <c r="D81" s="94" t="s">
        <v>57</v>
      </c>
      <c r="E81" s="22">
        <f t="shared" si="11"/>
        <v>3595</v>
      </c>
      <c r="F81" s="26">
        <v>3595</v>
      </c>
      <c r="G81" s="22"/>
      <c r="H81" s="22"/>
      <c r="I81" s="22"/>
      <c r="J81" s="22"/>
      <c r="K81" s="22"/>
      <c r="L81" s="22"/>
      <c r="M81" s="22"/>
      <c r="N81" s="22"/>
      <c r="O81" s="22"/>
      <c r="P81" s="22">
        <f t="shared" si="12"/>
        <v>3595</v>
      </c>
    </row>
    <row r="82" spans="1:16" ht="34.5" customHeight="1">
      <c r="A82" s="13" t="s">
        <v>58</v>
      </c>
      <c r="B82" s="13" t="s">
        <v>228</v>
      </c>
      <c r="C82" s="20" t="s">
        <v>180</v>
      </c>
      <c r="D82" s="77" t="s">
        <v>59</v>
      </c>
      <c r="E82" s="22">
        <f t="shared" si="11"/>
        <v>11154</v>
      </c>
      <c r="F82" s="26">
        <v>11154</v>
      </c>
      <c r="G82" s="22"/>
      <c r="H82" s="22"/>
      <c r="I82" s="22"/>
      <c r="J82" s="22"/>
      <c r="K82" s="22"/>
      <c r="L82" s="22"/>
      <c r="M82" s="22"/>
      <c r="N82" s="22"/>
      <c r="O82" s="22"/>
      <c r="P82" s="22">
        <f t="shared" si="12"/>
        <v>11154</v>
      </c>
    </row>
    <row r="83" spans="1:16" ht="29.25" customHeight="1">
      <c r="A83" s="13" t="s">
        <v>60</v>
      </c>
      <c r="B83" s="13" t="s">
        <v>229</v>
      </c>
      <c r="C83" s="20" t="s">
        <v>180</v>
      </c>
      <c r="D83" s="77" t="s">
        <v>61</v>
      </c>
      <c r="E83" s="22">
        <f t="shared" si="11"/>
        <v>417</v>
      </c>
      <c r="F83" s="26">
        <v>417</v>
      </c>
      <c r="G83" s="22"/>
      <c r="H83" s="22"/>
      <c r="I83" s="22"/>
      <c r="J83" s="22"/>
      <c r="K83" s="22"/>
      <c r="L83" s="22"/>
      <c r="M83" s="22"/>
      <c r="N83" s="22"/>
      <c r="O83" s="22"/>
      <c r="P83" s="22">
        <f t="shared" si="12"/>
        <v>417</v>
      </c>
    </row>
    <row r="84" spans="1:16" ht="33.75" customHeight="1">
      <c r="A84" s="13" t="s">
        <v>62</v>
      </c>
      <c r="B84" s="13" t="s">
        <v>230</v>
      </c>
      <c r="C84" s="20" t="s">
        <v>180</v>
      </c>
      <c r="D84" s="77" t="s">
        <v>63</v>
      </c>
      <c r="E84" s="22">
        <f t="shared" si="11"/>
        <v>69.4</v>
      </c>
      <c r="F84" s="26">
        <v>69.4</v>
      </c>
      <c r="G84" s="22"/>
      <c r="H84" s="22"/>
      <c r="I84" s="22"/>
      <c r="J84" s="22"/>
      <c r="K84" s="22"/>
      <c r="L84" s="22"/>
      <c r="M84" s="22"/>
      <c r="N84" s="22"/>
      <c r="O84" s="22"/>
      <c r="P84" s="22">
        <f t="shared" si="12"/>
        <v>69.4</v>
      </c>
    </row>
    <row r="85" spans="1:16" ht="39.75" customHeight="1">
      <c r="A85" s="13" t="s">
        <v>64</v>
      </c>
      <c r="B85" s="13" t="s">
        <v>231</v>
      </c>
      <c r="C85" s="20" t="s">
        <v>180</v>
      </c>
      <c r="D85" s="77" t="s">
        <v>65</v>
      </c>
      <c r="E85" s="22">
        <f t="shared" si="11"/>
        <v>25561</v>
      </c>
      <c r="F85" s="26">
        <v>25561</v>
      </c>
      <c r="G85" s="22"/>
      <c r="H85" s="22"/>
      <c r="I85" s="22"/>
      <c r="J85" s="22"/>
      <c r="K85" s="22"/>
      <c r="L85" s="22"/>
      <c r="M85" s="22"/>
      <c r="N85" s="22"/>
      <c r="O85" s="22"/>
      <c r="P85" s="22">
        <f t="shared" si="12"/>
        <v>25561</v>
      </c>
    </row>
    <row r="86" spans="1:16" ht="46.5" customHeight="1">
      <c r="A86" s="13" t="s">
        <v>80</v>
      </c>
      <c r="B86" s="13" t="s">
        <v>232</v>
      </c>
      <c r="C86" s="20" t="s">
        <v>190</v>
      </c>
      <c r="D86" s="77" t="s">
        <v>81</v>
      </c>
      <c r="E86" s="22">
        <f t="shared" si="11"/>
        <v>8900</v>
      </c>
      <c r="F86" s="26">
        <v>8900</v>
      </c>
      <c r="G86" s="22"/>
      <c r="H86" s="22"/>
      <c r="I86" s="22"/>
      <c r="J86" s="22"/>
      <c r="K86" s="22"/>
      <c r="L86" s="22"/>
      <c r="M86" s="22"/>
      <c r="N86" s="22"/>
      <c r="O86" s="22"/>
      <c r="P86" s="22">
        <f t="shared" si="12"/>
        <v>8900</v>
      </c>
    </row>
    <row r="87" spans="1:16" ht="46.5" customHeight="1">
      <c r="A87" s="13" t="s">
        <v>131</v>
      </c>
      <c r="B87" s="13" t="s">
        <v>233</v>
      </c>
      <c r="C87" s="20" t="s">
        <v>190</v>
      </c>
      <c r="D87" s="77" t="s">
        <v>74</v>
      </c>
      <c r="E87" s="22">
        <f>F87</f>
        <v>755.9</v>
      </c>
      <c r="F87" s="26">
        <v>755.9</v>
      </c>
      <c r="G87" s="22"/>
      <c r="H87" s="22"/>
      <c r="I87" s="22"/>
      <c r="J87" s="22"/>
      <c r="K87" s="22"/>
      <c r="L87" s="22"/>
      <c r="M87" s="22"/>
      <c r="N87" s="22"/>
      <c r="O87" s="22"/>
      <c r="P87" s="22">
        <f t="shared" si="12"/>
        <v>755.9</v>
      </c>
    </row>
    <row r="88" spans="1:16" ht="58.5" customHeight="1">
      <c r="A88" s="13" t="s">
        <v>46</v>
      </c>
      <c r="B88" s="13" t="s">
        <v>234</v>
      </c>
      <c r="C88" s="20" t="s">
        <v>188</v>
      </c>
      <c r="D88" s="77" t="s">
        <v>47</v>
      </c>
      <c r="E88" s="22">
        <f t="shared" si="11"/>
        <v>78</v>
      </c>
      <c r="F88" s="26">
        <v>78</v>
      </c>
      <c r="G88" s="22"/>
      <c r="H88" s="25"/>
      <c r="I88" s="22"/>
      <c r="J88" s="22"/>
      <c r="K88" s="22"/>
      <c r="L88" s="22"/>
      <c r="M88" s="22"/>
      <c r="N88" s="22"/>
      <c r="O88" s="22"/>
      <c r="P88" s="22">
        <f t="shared" si="12"/>
        <v>78</v>
      </c>
    </row>
    <row r="89" spans="1:16" ht="57.75" customHeight="1">
      <c r="A89" s="13" t="s">
        <v>72</v>
      </c>
      <c r="B89" s="13" t="s">
        <v>235</v>
      </c>
      <c r="C89" s="20" t="s">
        <v>187</v>
      </c>
      <c r="D89" s="77" t="s">
        <v>73</v>
      </c>
      <c r="E89" s="22">
        <f t="shared" si="11"/>
        <v>21.4</v>
      </c>
      <c r="F89" s="26">
        <v>21.4</v>
      </c>
      <c r="G89" s="22"/>
      <c r="H89" s="22"/>
      <c r="I89" s="22"/>
      <c r="J89" s="22"/>
      <c r="K89" s="22"/>
      <c r="L89" s="22"/>
      <c r="M89" s="22"/>
      <c r="N89" s="22"/>
      <c r="O89" s="22"/>
      <c r="P89" s="22">
        <f t="shared" si="12"/>
        <v>21.4</v>
      </c>
    </row>
    <row r="90" spans="1:16" ht="87.75" customHeight="1">
      <c r="A90" s="13" t="s">
        <v>110</v>
      </c>
      <c r="B90" s="13" t="s">
        <v>301</v>
      </c>
      <c r="C90" s="84"/>
      <c r="D90" s="77" t="s">
        <v>111</v>
      </c>
      <c r="E90" s="22">
        <f t="shared" si="11"/>
        <v>6261.5</v>
      </c>
      <c r="F90" s="26">
        <f>F91+F92</f>
        <v>6261.5</v>
      </c>
      <c r="G90" s="22">
        <f aca="true" t="shared" si="13" ref="G90:N90">G91+G92</f>
        <v>4543</v>
      </c>
      <c r="H90" s="22">
        <f t="shared" si="13"/>
        <v>241.20000000000002</v>
      </c>
      <c r="I90" s="22">
        <f t="shared" si="13"/>
        <v>0</v>
      </c>
      <c r="J90" s="22">
        <f t="shared" si="13"/>
        <v>238.001</v>
      </c>
      <c r="K90" s="22">
        <f t="shared" si="13"/>
        <v>238.001</v>
      </c>
      <c r="L90" s="22">
        <f t="shared" si="13"/>
        <v>25.2</v>
      </c>
      <c r="M90" s="22">
        <f t="shared" si="13"/>
        <v>0</v>
      </c>
      <c r="N90" s="22">
        <f t="shared" si="13"/>
        <v>0</v>
      </c>
      <c r="O90" s="22"/>
      <c r="P90" s="22">
        <f t="shared" si="12"/>
        <v>6499.501</v>
      </c>
    </row>
    <row r="91" spans="1:16" ht="95.25" customHeight="1">
      <c r="A91" s="13" t="s">
        <v>268</v>
      </c>
      <c r="B91" s="13" t="s">
        <v>267</v>
      </c>
      <c r="C91" s="20" t="s">
        <v>191</v>
      </c>
      <c r="D91" s="77" t="s">
        <v>257</v>
      </c>
      <c r="E91" s="22">
        <f t="shared" si="11"/>
        <v>5791.5</v>
      </c>
      <c r="F91" s="26">
        <f>2678.1+3113.4</f>
        <v>5791.5</v>
      </c>
      <c r="G91" s="22">
        <f>1939.9+2290.1</f>
        <v>4230</v>
      </c>
      <c r="H91" s="22">
        <f>108.3+118</f>
        <v>226.3</v>
      </c>
      <c r="I91" s="22"/>
      <c r="J91" s="22">
        <f>K91+N91</f>
        <v>238.001</v>
      </c>
      <c r="K91" s="22">
        <v>238.001</v>
      </c>
      <c r="L91" s="22">
        <v>25.2</v>
      </c>
      <c r="M91" s="22"/>
      <c r="N91" s="22">
        <f>O91</f>
        <v>0</v>
      </c>
      <c r="O91" s="22"/>
      <c r="P91" s="22">
        <f t="shared" si="12"/>
        <v>6029.501</v>
      </c>
    </row>
    <row r="92" spans="1:16" ht="45.75" customHeight="1">
      <c r="A92" s="13" t="s">
        <v>139</v>
      </c>
      <c r="B92" s="13" t="s">
        <v>236</v>
      </c>
      <c r="C92" s="20" t="s">
        <v>190</v>
      </c>
      <c r="D92" s="77" t="s">
        <v>77</v>
      </c>
      <c r="E92" s="22">
        <f t="shared" si="11"/>
        <v>470</v>
      </c>
      <c r="F92" s="95">
        <v>470</v>
      </c>
      <c r="G92" s="29">
        <v>313</v>
      </c>
      <c r="H92" s="22">
        <v>14.9</v>
      </c>
      <c r="I92" s="22"/>
      <c r="J92" s="22"/>
      <c r="K92" s="22"/>
      <c r="L92" s="22"/>
      <c r="M92" s="22"/>
      <c r="N92" s="22"/>
      <c r="O92" s="22"/>
      <c r="P92" s="22">
        <f t="shared" si="12"/>
        <v>470</v>
      </c>
    </row>
    <row r="93" spans="1:16" ht="51" customHeight="1">
      <c r="A93" s="13" t="s">
        <v>112</v>
      </c>
      <c r="B93" s="13" t="s">
        <v>302</v>
      </c>
      <c r="C93" s="84"/>
      <c r="D93" s="77" t="s">
        <v>113</v>
      </c>
      <c r="E93" s="22">
        <f t="shared" si="11"/>
        <v>256.6</v>
      </c>
      <c r="F93" s="95">
        <f>F94</f>
        <v>256.6</v>
      </c>
      <c r="G93" s="29">
        <f aca="true" t="shared" si="14" ref="G93:N93">G94</f>
        <v>203.6</v>
      </c>
      <c r="H93" s="29">
        <f t="shared" si="14"/>
        <v>3.0999999999999996</v>
      </c>
      <c r="I93" s="29">
        <f t="shared" si="14"/>
        <v>0</v>
      </c>
      <c r="J93" s="29">
        <f t="shared" si="14"/>
        <v>0</v>
      </c>
      <c r="K93" s="29">
        <f t="shared" si="14"/>
        <v>0</v>
      </c>
      <c r="L93" s="29">
        <f t="shared" si="14"/>
        <v>0</v>
      </c>
      <c r="M93" s="29">
        <f t="shared" si="14"/>
        <v>0</v>
      </c>
      <c r="N93" s="29">
        <f t="shared" si="14"/>
        <v>0</v>
      </c>
      <c r="O93" s="29"/>
      <c r="P93" s="22">
        <f t="shared" si="12"/>
        <v>256.6</v>
      </c>
    </row>
    <row r="94" spans="1:16" ht="48" customHeight="1">
      <c r="A94" s="13" t="s">
        <v>97</v>
      </c>
      <c r="B94" s="13" t="s">
        <v>237</v>
      </c>
      <c r="C94" s="20" t="s">
        <v>180</v>
      </c>
      <c r="D94" s="15" t="s">
        <v>28</v>
      </c>
      <c r="E94" s="22">
        <f t="shared" si="11"/>
        <v>256.6</v>
      </c>
      <c r="F94" s="24">
        <f>101.5+155.1</f>
        <v>256.6</v>
      </c>
      <c r="G94" s="24">
        <f>80.6+123</f>
        <v>203.6</v>
      </c>
      <c r="H94" s="24">
        <f>1.2+1.9</f>
        <v>3.0999999999999996</v>
      </c>
      <c r="I94" s="24"/>
      <c r="J94" s="24"/>
      <c r="K94" s="24"/>
      <c r="L94" s="24"/>
      <c r="M94" s="24"/>
      <c r="N94" s="24"/>
      <c r="O94" s="24"/>
      <c r="P94" s="22">
        <f t="shared" si="12"/>
        <v>256.6</v>
      </c>
    </row>
    <row r="95" spans="1:16" ht="118.5" customHeight="1">
      <c r="A95" s="13" t="s">
        <v>114</v>
      </c>
      <c r="B95" s="13" t="s">
        <v>303</v>
      </c>
      <c r="C95" s="83"/>
      <c r="D95" s="108" t="s">
        <v>115</v>
      </c>
      <c r="E95" s="22">
        <f t="shared" si="11"/>
        <v>211.5</v>
      </c>
      <c r="F95" s="22">
        <f>F96+F97+F98</f>
        <v>211.5</v>
      </c>
      <c r="G95" s="51"/>
      <c r="H95" s="51"/>
      <c r="I95" s="51"/>
      <c r="J95" s="51"/>
      <c r="K95" s="51"/>
      <c r="L95" s="51"/>
      <c r="M95" s="51"/>
      <c r="N95" s="51"/>
      <c r="O95" s="51"/>
      <c r="P95" s="22">
        <f t="shared" si="12"/>
        <v>211.5</v>
      </c>
    </row>
    <row r="96" spans="1:16" ht="94.5" customHeight="1">
      <c r="A96" s="13" t="s">
        <v>75</v>
      </c>
      <c r="B96" s="13" t="s">
        <v>238</v>
      </c>
      <c r="C96" s="20" t="s">
        <v>190</v>
      </c>
      <c r="D96" s="77" t="s">
        <v>76</v>
      </c>
      <c r="E96" s="22">
        <f t="shared" si="11"/>
        <v>200</v>
      </c>
      <c r="F96" s="22">
        <v>200</v>
      </c>
      <c r="G96" s="51"/>
      <c r="H96" s="51"/>
      <c r="I96" s="51"/>
      <c r="J96" s="51"/>
      <c r="K96" s="51"/>
      <c r="L96" s="51"/>
      <c r="M96" s="51"/>
      <c r="N96" s="51"/>
      <c r="O96" s="51"/>
      <c r="P96" s="22">
        <f t="shared" si="12"/>
        <v>200</v>
      </c>
    </row>
    <row r="97" spans="1:16" ht="76.5" customHeight="1">
      <c r="A97" s="13" t="s">
        <v>82</v>
      </c>
      <c r="B97" s="13" t="s">
        <v>239</v>
      </c>
      <c r="C97" s="20" t="s">
        <v>190</v>
      </c>
      <c r="D97" s="77" t="s">
        <v>83</v>
      </c>
      <c r="E97" s="22">
        <f t="shared" si="11"/>
        <v>11.3</v>
      </c>
      <c r="F97" s="26">
        <v>11.3</v>
      </c>
      <c r="G97" s="51"/>
      <c r="H97" s="51"/>
      <c r="I97" s="51"/>
      <c r="J97" s="51"/>
      <c r="K97" s="51"/>
      <c r="L97" s="51"/>
      <c r="M97" s="51"/>
      <c r="N97" s="51"/>
      <c r="O97" s="51"/>
      <c r="P97" s="22">
        <f t="shared" si="12"/>
        <v>11.3</v>
      </c>
    </row>
    <row r="98" spans="1:16" ht="45.75" customHeight="1">
      <c r="A98" s="13" t="s">
        <v>84</v>
      </c>
      <c r="B98" s="13" t="s">
        <v>240</v>
      </c>
      <c r="C98" s="20" t="s">
        <v>190</v>
      </c>
      <c r="D98" s="77" t="s">
        <v>304</v>
      </c>
      <c r="E98" s="22">
        <f t="shared" si="11"/>
        <v>0.2</v>
      </c>
      <c r="F98" s="26">
        <v>0.2</v>
      </c>
      <c r="G98" s="51"/>
      <c r="H98" s="51"/>
      <c r="I98" s="51"/>
      <c r="J98" s="51"/>
      <c r="K98" s="51"/>
      <c r="L98" s="51"/>
      <c r="M98" s="51"/>
      <c r="N98" s="51"/>
      <c r="O98" s="51"/>
      <c r="P98" s="22">
        <f t="shared" si="12"/>
        <v>0.2</v>
      </c>
    </row>
    <row r="99" spans="1:16" ht="48.75" customHeight="1">
      <c r="A99" s="13" t="s">
        <v>116</v>
      </c>
      <c r="B99" s="13" t="s">
        <v>305</v>
      </c>
      <c r="C99" s="84"/>
      <c r="D99" s="77" t="s">
        <v>117</v>
      </c>
      <c r="E99" s="71">
        <f t="shared" si="11"/>
        <v>179.39999999999998</v>
      </c>
      <c r="F99" s="91">
        <f>F100+F101</f>
        <v>179.39999999999998</v>
      </c>
      <c r="G99" s="51"/>
      <c r="H99" s="51"/>
      <c r="I99" s="51"/>
      <c r="J99" s="51"/>
      <c r="K99" s="51"/>
      <c r="L99" s="51"/>
      <c r="M99" s="51"/>
      <c r="N99" s="51"/>
      <c r="O99" s="51"/>
      <c r="P99" s="22">
        <f t="shared" si="12"/>
        <v>179.39999999999998</v>
      </c>
    </row>
    <row r="100" spans="1:16" ht="43.5" customHeight="1">
      <c r="A100" s="13" t="s">
        <v>71</v>
      </c>
      <c r="B100" s="13" t="s">
        <v>241</v>
      </c>
      <c r="C100" s="20" t="s">
        <v>187</v>
      </c>
      <c r="D100" s="16" t="s">
        <v>16</v>
      </c>
      <c r="E100" s="22">
        <f t="shared" si="11"/>
        <v>111.6</v>
      </c>
      <c r="F100" s="26">
        <f>20+67.6+21+3</f>
        <v>111.6</v>
      </c>
      <c r="G100" s="51"/>
      <c r="H100" s="51"/>
      <c r="I100" s="51"/>
      <c r="J100" s="51"/>
      <c r="K100" s="51"/>
      <c r="L100" s="51"/>
      <c r="M100" s="51"/>
      <c r="N100" s="51"/>
      <c r="O100" s="51"/>
      <c r="P100" s="22">
        <f t="shared" si="12"/>
        <v>111.6</v>
      </c>
    </row>
    <row r="101" spans="1:16" ht="71.25" customHeight="1">
      <c r="A101" s="13" t="s">
        <v>78</v>
      </c>
      <c r="B101" s="13" t="s">
        <v>242</v>
      </c>
      <c r="C101" s="20" t="s">
        <v>187</v>
      </c>
      <c r="D101" s="77" t="s">
        <v>79</v>
      </c>
      <c r="E101" s="22">
        <f t="shared" si="11"/>
        <v>67.8</v>
      </c>
      <c r="F101" s="26">
        <v>67.8</v>
      </c>
      <c r="G101" s="51"/>
      <c r="H101" s="51"/>
      <c r="I101" s="51"/>
      <c r="J101" s="51"/>
      <c r="K101" s="51"/>
      <c r="L101" s="51"/>
      <c r="M101" s="51"/>
      <c r="N101" s="51"/>
      <c r="O101" s="51"/>
      <c r="P101" s="22">
        <f t="shared" si="12"/>
        <v>67.8</v>
      </c>
    </row>
    <row r="102" spans="1:16" ht="40.5" customHeight="1">
      <c r="A102" s="13" t="s">
        <v>118</v>
      </c>
      <c r="B102" s="13" t="s">
        <v>243</v>
      </c>
      <c r="C102" s="20" t="s">
        <v>192</v>
      </c>
      <c r="D102" s="77" t="s">
        <v>13</v>
      </c>
      <c r="E102" s="22">
        <f t="shared" si="11"/>
        <v>83.8</v>
      </c>
      <c r="F102" s="26">
        <f>F103+F104</f>
        <v>83.8</v>
      </c>
      <c r="G102" s="51"/>
      <c r="H102" s="51"/>
      <c r="I102" s="51"/>
      <c r="J102" s="51"/>
      <c r="K102" s="51"/>
      <c r="L102" s="51"/>
      <c r="M102" s="51"/>
      <c r="N102" s="51"/>
      <c r="O102" s="51"/>
      <c r="P102" s="22">
        <f t="shared" si="12"/>
        <v>83.8</v>
      </c>
    </row>
    <row r="103" spans="1:16" ht="51.75" customHeight="1">
      <c r="A103" s="13" t="s">
        <v>70</v>
      </c>
      <c r="B103" s="13" t="s">
        <v>244</v>
      </c>
      <c r="C103" s="20" t="s">
        <v>192</v>
      </c>
      <c r="D103" s="106" t="s">
        <v>306</v>
      </c>
      <c r="E103" s="22">
        <f t="shared" si="11"/>
        <v>73.8</v>
      </c>
      <c r="F103" s="26">
        <f>26.1+6+30+9.9+1.8</f>
        <v>73.8</v>
      </c>
      <c r="G103" s="51"/>
      <c r="H103" s="51"/>
      <c r="I103" s="51"/>
      <c r="J103" s="51"/>
      <c r="K103" s="51"/>
      <c r="L103" s="51"/>
      <c r="M103" s="51"/>
      <c r="N103" s="51"/>
      <c r="O103" s="51"/>
      <c r="P103" s="22">
        <f t="shared" si="12"/>
        <v>73.8</v>
      </c>
    </row>
    <row r="104" spans="1:16" ht="51.75" customHeight="1">
      <c r="A104" s="13" t="s">
        <v>169</v>
      </c>
      <c r="B104" s="13" t="s">
        <v>245</v>
      </c>
      <c r="C104" s="20" t="s">
        <v>192</v>
      </c>
      <c r="D104" s="107" t="s">
        <v>307</v>
      </c>
      <c r="E104" s="22">
        <f>F104</f>
        <v>10</v>
      </c>
      <c r="F104" s="26">
        <v>10</v>
      </c>
      <c r="G104" s="51"/>
      <c r="H104" s="51"/>
      <c r="I104" s="51"/>
      <c r="J104" s="51"/>
      <c r="K104" s="51"/>
      <c r="L104" s="51"/>
      <c r="M104" s="51"/>
      <c r="N104" s="51"/>
      <c r="O104" s="51"/>
      <c r="P104" s="22">
        <f t="shared" si="12"/>
        <v>10</v>
      </c>
    </row>
    <row r="105" spans="1:16" ht="113.25" customHeight="1">
      <c r="A105" s="13" t="s">
        <v>140</v>
      </c>
      <c r="B105" s="13" t="s">
        <v>189</v>
      </c>
      <c r="C105" s="20" t="s">
        <v>193</v>
      </c>
      <c r="D105" s="77" t="s">
        <v>308</v>
      </c>
      <c r="E105" s="22">
        <f t="shared" si="11"/>
        <v>743.3</v>
      </c>
      <c r="F105" s="22">
        <v>743.3</v>
      </c>
      <c r="G105" s="22"/>
      <c r="H105" s="51"/>
      <c r="I105" s="51"/>
      <c r="J105" s="51"/>
      <c r="K105" s="51"/>
      <c r="L105" s="51"/>
      <c r="M105" s="51"/>
      <c r="N105" s="51"/>
      <c r="O105" s="51"/>
      <c r="P105" s="22">
        <f t="shared" si="12"/>
        <v>743.3</v>
      </c>
    </row>
    <row r="106" spans="1:16" s="7" customFormat="1" ht="24.75" customHeight="1">
      <c r="A106" s="49"/>
      <c r="B106" s="49"/>
      <c r="C106" s="54"/>
      <c r="D106" s="66" t="s">
        <v>6</v>
      </c>
      <c r="E106" s="71">
        <f>F106+I106</f>
        <v>135242.49999999997</v>
      </c>
      <c r="F106" s="91">
        <f>F61+F69+F77+F88+F89+F90+F93+F95+F99+F102+F105+F87</f>
        <v>135242.49999999997</v>
      </c>
      <c r="G106" s="91">
        <f aca="true" t="shared" si="15" ref="G106:O106">G61+G69+G77+G88+G89+G90+G93+G95+G99+G102+G105+G87</f>
        <v>4746.6</v>
      </c>
      <c r="H106" s="91">
        <f t="shared" si="15"/>
        <v>244.3</v>
      </c>
      <c r="I106" s="91">
        <f t="shared" si="15"/>
        <v>0</v>
      </c>
      <c r="J106" s="91">
        <f t="shared" si="15"/>
        <v>238.001</v>
      </c>
      <c r="K106" s="91">
        <f t="shared" si="15"/>
        <v>238.001</v>
      </c>
      <c r="L106" s="91">
        <f t="shared" si="15"/>
        <v>25.2</v>
      </c>
      <c r="M106" s="91">
        <f t="shared" si="15"/>
        <v>0</v>
      </c>
      <c r="N106" s="91">
        <f t="shared" si="15"/>
        <v>0</v>
      </c>
      <c r="O106" s="91">
        <f t="shared" si="15"/>
        <v>0</v>
      </c>
      <c r="P106" s="71">
        <f>E106+J106</f>
        <v>135480.50099999996</v>
      </c>
    </row>
    <row r="107" spans="1:16" s="7" customFormat="1" ht="23.25">
      <c r="A107" s="49"/>
      <c r="B107" s="49"/>
      <c r="C107" s="54"/>
      <c r="D107" s="55"/>
      <c r="E107" s="51"/>
      <c r="F107" s="51"/>
      <c r="G107" s="51"/>
      <c r="H107" s="51"/>
      <c r="I107" s="51"/>
      <c r="J107" s="51"/>
      <c r="K107" s="51"/>
      <c r="L107" s="51"/>
      <c r="M107" s="51"/>
      <c r="N107" s="51"/>
      <c r="O107" s="51"/>
      <c r="P107" s="51"/>
    </row>
    <row r="108" spans="1:16" ht="27.75" customHeight="1">
      <c r="A108" s="13" t="s">
        <v>92</v>
      </c>
      <c r="B108" s="13"/>
      <c r="C108" s="84"/>
      <c r="D108" s="96" t="s">
        <v>171</v>
      </c>
      <c r="E108" s="22"/>
      <c r="F108" s="22"/>
      <c r="G108" s="22"/>
      <c r="H108" s="22"/>
      <c r="I108" s="22"/>
      <c r="J108" s="22"/>
      <c r="K108" s="22"/>
      <c r="L108" s="22"/>
      <c r="M108" s="22"/>
      <c r="N108" s="22"/>
      <c r="O108" s="22"/>
      <c r="P108" s="22"/>
    </row>
    <row r="109" spans="1:16" ht="25.5" customHeight="1">
      <c r="A109" s="13" t="s">
        <v>93</v>
      </c>
      <c r="B109" s="13"/>
      <c r="C109" s="84"/>
      <c r="D109" s="96" t="s">
        <v>171</v>
      </c>
      <c r="E109" s="22"/>
      <c r="F109" s="22"/>
      <c r="G109" s="22"/>
      <c r="H109" s="22"/>
      <c r="I109" s="22"/>
      <c r="J109" s="22"/>
      <c r="K109" s="22"/>
      <c r="L109" s="22"/>
      <c r="M109" s="22"/>
      <c r="N109" s="22"/>
      <c r="O109" s="22"/>
      <c r="P109" s="22"/>
    </row>
    <row r="110" spans="1:16" ht="31.5" customHeight="1">
      <c r="A110" s="13" t="s">
        <v>94</v>
      </c>
      <c r="B110" s="13" t="s">
        <v>309</v>
      </c>
      <c r="C110" s="90"/>
      <c r="D110" s="66" t="s">
        <v>8</v>
      </c>
      <c r="E110" s="71">
        <f>I110+F110</f>
        <v>5780.4</v>
      </c>
      <c r="F110" s="71">
        <f>F111+F112+F115+F113+F114</f>
        <v>5780.4</v>
      </c>
      <c r="G110" s="71">
        <f>G111+G112+G113+G114+G115</f>
        <v>4314.3</v>
      </c>
      <c r="H110" s="71">
        <f>H111+H112+H113+H114+H115</f>
        <v>461.645</v>
      </c>
      <c r="I110" s="71">
        <f>I111+I112</f>
        <v>0</v>
      </c>
      <c r="J110" s="71">
        <f>K110+N110</f>
        <v>91</v>
      </c>
      <c r="K110" s="71">
        <f>K111+K112+K115+K113+K114</f>
        <v>91</v>
      </c>
      <c r="L110" s="71">
        <f>L111+L112+L115+L113+L114</f>
        <v>50.98</v>
      </c>
      <c r="M110" s="71">
        <f>M111+M112+M115+M113+M114</f>
        <v>2.4</v>
      </c>
      <c r="N110" s="71">
        <f>N111+N112+N115+N113+N114</f>
        <v>0</v>
      </c>
      <c r="O110" s="71">
        <f>O111+O112+O115+O113+O114</f>
        <v>0</v>
      </c>
      <c r="P110" s="71">
        <f>J110+E110</f>
        <v>5871.4</v>
      </c>
    </row>
    <row r="111" spans="1:16" ht="27.75" customHeight="1">
      <c r="A111" s="13" t="s">
        <v>85</v>
      </c>
      <c r="B111" s="13" t="s">
        <v>246</v>
      </c>
      <c r="C111" s="97" t="s">
        <v>194</v>
      </c>
      <c r="D111" s="98" t="s">
        <v>9</v>
      </c>
      <c r="E111" s="22">
        <f aca="true" t="shared" si="16" ref="E111:E118">I111+F111</f>
        <v>2407.94</v>
      </c>
      <c r="F111" s="29">
        <f>752.4+1655.54</f>
        <v>2407.94</v>
      </c>
      <c r="G111" s="22">
        <f>575.3+1241.5</f>
        <v>1816.8</v>
      </c>
      <c r="H111" s="22">
        <f>50.5+121.15</f>
        <v>171.65</v>
      </c>
      <c r="I111" s="22"/>
      <c r="J111" s="71"/>
      <c r="K111" s="22"/>
      <c r="L111" s="22"/>
      <c r="M111" s="25"/>
      <c r="N111" s="22">
        <f>O111</f>
        <v>0</v>
      </c>
      <c r="O111" s="22"/>
      <c r="P111" s="22">
        <f aca="true" t="shared" si="17" ref="P111:P118">J111+E111</f>
        <v>2407.94</v>
      </c>
    </row>
    <row r="112" spans="1:16" ht="33" customHeight="1">
      <c r="A112" s="13" t="s">
        <v>86</v>
      </c>
      <c r="B112" s="13" t="s">
        <v>247</v>
      </c>
      <c r="C112" s="99" t="s">
        <v>194</v>
      </c>
      <c r="D112" s="98" t="s">
        <v>10</v>
      </c>
      <c r="E112" s="22">
        <f t="shared" si="16"/>
        <v>643.4</v>
      </c>
      <c r="F112" s="29">
        <f>50.4+593</f>
        <v>643.4</v>
      </c>
      <c r="G112" s="22">
        <f>41.3+426</f>
        <v>467.3</v>
      </c>
      <c r="H112" s="29">
        <v>69.6</v>
      </c>
      <c r="I112" s="22"/>
      <c r="J112" s="71"/>
      <c r="K112" s="22"/>
      <c r="L112" s="22"/>
      <c r="M112" s="22"/>
      <c r="N112" s="22"/>
      <c r="O112" s="22"/>
      <c r="P112" s="22">
        <f t="shared" si="17"/>
        <v>643.4</v>
      </c>
    </row>
    <row r="113" spans="1:16" ht="48" customHeight="1">
      <c r="A113" s="13" t="s">
        <v>258</v>
      </c>
      <c r="B113" s="13" t="s">
        <v>259</v>
      </c>
      <c r="C113" s="20" t="s">
        <v>260</v>
      </c>
      <c r="D113" s="98" t="s">
        <v>261</v>
      </c>
      <c r="E113" s="22">
        <f>F113</f>
        <v>1223.86</v>
      </c>
      <c r="F113" s="29">
        <v>1223.86</v>
      </c>
      <c r="G113" s="22">
        <f>881.7</f>
        <v>881.7</v>
      </c>
      <c r="H113" s="29">
        <f>133.5</f>
        <v>133.5</v>
      </c>
      <c r="I113" s="22"/>
      <c r="J113" s="71">
        <v>9.2</v>
      </c>
      <c r="K113" s="22">
        <v>9.2</v>
      </c>
      <c r="L113" s="22"/>
      <c r="M113" s="22"/>
      <c r="N113" s="22">
        <v>0</v>
      </c>
      <c r="O113" s="22"/>
      <c r="P113" s="22">
        <f t="shared" si="17"/>
        <v>1233.06</v>
      </c>
    </row>
    <row r="114" spans="1:16" ht="45" customHeight="1">
      <c r="A114" s="13" t="s">
        <v>262</v>
      </c>
      <c r="B114" s="13" t="s">
        <v>263</v>
      </c>
      <c r="C114" s="20" t="s">
        <v>184</v>
      </c>
      <c r="D114" s="98" t="s">
        <v>264</v>
      </c>
      <c r="E114" s="22">
        <f>F114</f>
        <v>1181.6</v>
      </c>
      <c r="F114" s="29">
        <v>1181.6</v>
      </c>
      <c r="G114" s="22">
        <v>922.8</v>
      </c>
      <c r="H114" s="29">
        <v>50.76</v>
      </c>
      <c r="I114" s="22"/>
      <c r="J114" s="71">
        <v>72.2</v>
      </c>
      <c r="K114" s="22">
        <v>72.2</v>
      </c>
      <c r="L114" s="22">
        <v>50.98</v>
      </c>
      <c r="M114" s="22"/>
      <c r="N114" s="22"/>
      <c r="O114" s="22"/>
      <c r="P114" s="22">
        <f t="shared" si="17"/>
        <v>1253.8</v>
      </c>
    </row>
    <row r="115" spans="1:17" ht="33" customHeight="1">
      <c r="A115" s="13" t="s">
        <v>141</v>
      </c>
      <c r="B115" s="13" t="s">
        <v>248</v>
      </c>
      <c r="C115" s="20" t="s">
        <v>195</v>
      </c>
      <c r="D115" s="77" t="s">
        <v>104</v>
      </c>
      <c r="E115" s="22">
        <f>E116</f>
        <v>323.6</v>
      </c>
      <c r="F115" s="22">
        <f aca="true" t="shared" si="18" ref="F115:O115">F116</f>
        <v>323.6</v>
      </c>
      <c r="G115" s="22">
        <f t="shared" si="18"/>
        <v>225.7</v>
      </c>
      <c r="H115" s="22">
        <f t="shared" si="18"/>
        <v>36.135</v>
      </c>
      <c r="I115" s="22">
        <f t="shared" si="18"/>
        <v>0</v>
      </c>
      <c r="J115" s="71">
        <f>K115+N115</f>
        <v>9.6</v>
      </c>
      <c r="K115" s="22">
        <f t="shared" si="18"/>
        <v>9.6</v>
      </c>
      <c r="L115" s="22">
        <f t="shared" si="18"/>
        <v>0</v>
      </c>
      <c r="M115" s="22">
        <f t="shared" si="18"/>
        <v>2.4</v>
      </c>
      <c r="N115" s="22">
        <f t="shared" si="18"/>
        <v>0</v>
      </c>
      <c r="O115" s="22">
        <f t="shared" si="18"/>
        <v>0</v>
      </c>
      <c r="P115" s="22">
        <f t="shared" si="17"/>
        <v>333.20000000000005</v>
      </c>
      <c r="Q115" s="22"/>
    </row>
    <row r="116" spans="1:16" ht="33" customHeight="1">
      <c r="A116" s="13" t="s">
        <v>142</v>
      </c>
      <c r="B116" s="13" t="s">
        <v>249</v>
      </c>
      <c r="C116" s="20" t="s">
        <v>195</v>
      </c>
      <c r="D116" s="77" t="s">
        <v>88</v>
      </c>
      <c r="E116" s="22">
        <f>F116</f>
        <v>323.6</v>
      </c>
      <c r="F116" s="29">
        <f>176.5+147.1</f>
        <v>323.6</v>
      </c>
      <c r="G116" s="22">
        <f>120.91+104.79</f>
        <v>225.7</v>
      </c>
      <c r="H116" s="29">
        <f>19.36+16.775</f>
        <v>36.135</v>
      </c>
      <c r="I116" s="22"/>
      <c r="J116" s="71">
        <f>K116+N116</f>
        <v>9.6</v>
      </c>
      <c r="K116" s="22">
        <v>9.6</v>
      </c>
      <c r="L116" s="22"/>
      <c r="M116" s="22">
        <v>2.4</v>
      </c>
      <c r="N116" s="22"/>
      <c r="O116" s="22"/>
      <c r="P116" s="22">
        <f t="shared" si="17"/>
        <v>333.20000000000005</v>
      </c>
    </row>
    <row r="117" spans="1:16" ht="46.5" customHeight="1">
      <c r="A117" s="13" t="s">
        <v>152</v>
      </c>
      <c r="B117" s="13" t="s">
        <v>210</v>
      </c>
      <c r="C117" s="21" t="s">
        <v>186</v>
      </c>
      <c r="D117" s="14" t="s">
        <v>153</v>
      </c>
      <c r="E117" s="22">
        <f t="shared" si="16"/>
        <v>1075.2</v>
      </c>
      <c r="F117" s="29">
        <f>F118</f>
        <v>1075.2</v>
      </c>
      <c r="G117" s="51"/>
      <c r="H117" s="51"/>
      <c r="I117" s="51"/>
      <c r="J117" s="71"/>
      <c r="K117" s="51"/>
      <c r="L117" s="51"/>
      <c r="M117" s="51"/>
      <c r="N117" s="51"/>
      <c r="O117" s="51"/>
      <c r="P117" s="22">
        <f t="shared" si="17"/>
        <v>1075.2</v>
      </c>
    </row>
    <row r="118" spans="1:16" ht="55.5" customHeight="1">
      <c r="A118" s="13" t="s">
        <v>154</v>
      </c>
      <c r="B118" s="13" t="s">
        <v>211</v>
      </c>
      <c r="C118" s="21" t="s">
        <v>186</v>
      </c>
      <c r="D118" s="19" t="s">
        <v>155</v>
      </c>
      <c r="E118" s="22">
        <f t="shared" si="16"/>
        <v>1075.2</v>
      </c>
      <c r="F118" s="29">
        <v>1075.2</v>
      </c>
      <c r="G118" s="51"/>
      <c r="H118" s="51"/>
      <c r="I118" s="51"/>
      <c r="J118" s="71"/>
      <c r="K118" s="51"/>
      <c r="L118" s="51"/>
      <c r="M118" s="51"/>
      <c r="N118" s="51"/>
      <c r="O118" s="51"/>
      <c r="P118" s="22">
        <f t="shared" si="17"/>
        <v>1075.2</v>
      </c>
    </row>
    <row r="119" spans="1:16" ht="22.5">
      <c r="A119" s="49"/>
      <c r="B119" s="49"/>
      <c r="C119" s="54"/>
      <c r="D119" s="88" t="s">
        <v>6</v>
      </c>
      <c r="E119" s="71">
        <f>I119+F119</f>
        <v>6855.599999999999</v>
      </c>
      <c r="F119" s="71">
        <f>F110+F117</f>
        <v>6855.599999999999</v>
      </c>
      <c r="G119" s="71">
        <f>G110+G117</f>
        <v>4314.3</v>
      </c>
      <c r="H119" s="71">
        <f>H110+H117</f>
        <v>461.645</v>
      </c>
      <c r="I119" s="71">
        <f>I110+I117</f>
        <v>0</v>
      </c>
      <c r="J119" s="71">
        <f>K119+N119</f>
        <v>91</v>
      </c>
      <c r="K119" s="71">
        <f>K110+K117</f>
        <v>91</v>
      </c>
      <c r="L119" s="71">
        <f>L110+L117</f>
        <v>50.98</v>
      </c>
      <c r="M119" s="71">
        <f>M110+M117</f>
        <v>2.4</v>
      </c>
      <c r="N119" s="71">
        <f>N110+N117</f>
        <v>0</v>
      </c>
      <c r="O119" s="71">
        <f>O110+O117</f>
        <v>0</v>
      </c>
      <c r="P119" s="71">
        <f>J119+E119</f>
        <v>6946.599999999999</v>
      </c>
    </row>
    <row r="120" spans="1:16" ht="14.25" customHeight="1">
      <c r="A120" s="49"/>
      <c r="B120" s="49"/>
      <c r="C120" s="54"/>
      <c r="D120" s="48"/>
      <c r="E120" s="52"/>
      <c r="F120" s="51"/>
      <c r="G120" s="51"/>
      <c r="H120" s="51"/>
      <c r="I120" s="51"/>
      <c r="J120" s="51"/>
      <c r="K120" s="51"/>
      <c r="L120" s="51"/>
      <c r="M120" s="51"/>
      <c r="N120" s="51"/>
      <c r="O120" s="51"/>
      <c r="P120" s="51"/>
    </row>
    <row r="121" spans="1:16" ht="30.75" customHeight="1">
      <c r="A121" s="13" t="s">
        <v>95</v>
      </c>
      <c r="B121" s="13"/>
      <c r="C121" s="84"/>
      <c r="D121" s="88" t="s">
        <v>0</v>
      </c>
      <c r="E121" s="22"/>
      <c r="F121" s="22"/>
      <c r="G121" s="22"/>
      <c r="H121" s="22"/>
      <c r="I121" s="22"/>
      <c r="J121" s="22"/>
      <c r="K121" s="22"/>
      <c r="L121" s="22"/>
      <c r="M121" s="22"/>
      <c r="N121" s="22"/>
      <c r="O121" s="22"/>
      <c r="P121" s="22"/>
    </row>
    <row r="122" spans="1:16" ht="27.75" customHeight="1">
      <c r="A122" s="13" t="s">
        <v>96</v>
      </c>
      <c r="B122" s="13"/>
      <c r="C122" s="84"/>
      <c r="D122" s="88" t="s">
        <v>0</v>
      </c>
      <c r="E122" s="22"/>
      <c r="F122" s="22"/>
      <c r="G122" s="22"/>
      <c r="H122" s="22"/>
      <c r="I122" s="22"/>
      <c r="J122" s="22"/>
      <c r="K122" s="22"/>
      <c r="L122" s="22"/>
      <c r="M122" s="22"/>
      <c r="N122" s="22"/>
      <c r="O122" s="22"/>
      <c r="P122" s="22"/>
    </row>
    <row r="123" spans="1:16" ht="28.5" customHeight="1">
      <c r="A123" s="13" t="s">
        <v>87</v>
      </c>
      <c r="B123" s="13" t="s">
        <v>250</v>
      </c>
      <c r="C123" s="20" t="s">
        <v>182</v>
      </c>
      <c r="D123" s="77" t="s">
        <v>18</v>
      </c>
      <c r="E123" s="22">
        <v>15</v>
      </c>
      <c r="F123" s="22"/>
      <c r="G123" s="22"/>
      <c r="H123" s="22"/>
      <c r="I123" s="22"/>
      <c r="J123" s="22"/>
      <c r="K123" s="22"/>
      <c r="L123" s="22"/>
      <c r="M123" s="22"/>
      <c r="N123" s="22"/>
      <c r="O123" s="22"/>
      <c r="P123" s="22">
        <f t="shared" si="12"/>
        <v>15</v>
      </c>
    </row>
    <row r="124" spans="1:16" ht="28.5" customHeight="1">
      <c r="A124" s="13"/>
      <c r="B124" s="13"/>
      <c r="C124" s="84"/>
      <c r="D124" s="77"/>
      <c r="E124" s="100">
        <f>F124+I124</f>
        <v>0</v>
      </c>
      <c r="F124" s="100"/>
      <c r="G124" s="100"/>
      <c r="H124" s="100"/>
      <c r="I124" s="100"/>
      <c r="J124" s="100"/>
      <c r="K124" s="100"/>
      <c r="L124" s="100"/>
      <c r="M124" s="100"/>
      <c r="N124" s="100"/>
      <c r="O124" s="100"/>
      <c r="P124" s="22">
        <f t="shared" si="12"/>
        <v>0</v>
      </c>
    </row>
    <row r="125" spans="1:16" ht="31.5" customHeight="1">
      <c r="A125" s="101"/>
      <c r="B125" s="101"/>
      <c r="C125" s="84"/>
      <c r="D125" s="102" t="s">
        <v>1</v>
      </c>
      <c r="E125" s="103">
        <f>F125+I125+E123</f>
        <v>15</v>
      </c>
      <c r="F125" s="103">
        <f>F123+F124</f>
        <v>0</v>
      </c>
      <c r="G125" s="103">
        <f>G123+G124</f>
        <v>0</v>
      </c>
      <c r="H125" s="103">
        <f>H123+H124</f>
        <v>0</v>
      </c>
      <c r="I125" s="103">
        <f>I123+I124</f>
        <v>0</v>
      </c>
      <c r="J125" s="103">
        <f aca="true" t="shared" si="19" ref="J125:O125">J123</f>
        <v>0</v>
      </c>
      <c r="K125" s="103">
        <f t="shared" si="19"/>
        <v>0</v>
      </c>
      <c r="L125" s="103">
        <f t="shared" si="19"/>
        <v>0</v>
      </c>
      <c r="M125" s="103">
        <f t="shared" si="19"/>
        <v>0</v>
      </c>
      <c r="N125" s="103">
        <f t="shared" si="19"/>
        <v>0</v>
      </c>
      <c r="O125" s="103">
        <f t="shared" si="19"/>
        <v>0</v>
      </c>
      <c r="P125" s="103">
        <f>E125+J125</f>
        <v>15</v>
      </c>
    </row>
    <row r="126" spans="1:16" ht="61.5" customHeight="1" hidden="1">
      <c r="A126" s="56"/>
      <c r="B126" s="56"/>
      <c r="C126" s="54"/>
      <c r="D126" s="57"/>
      <c r="E126" s="51"/>
      <c r="F126" s="51"/>
      <c r="G126" s="51"/>
      <c r="H126" s="51"/>
      <c r="I126" s="51"/>
      <c r="J126" s="51"/>
      <c r="K126" s="51"/>
      <c r="L126" s="51"/>
      <c r="M126" s="51"/>
      <c r="N126" s="51"/>
      <c r="O126" s="51"/>
      <c r="P126" s="51">
        <f>J126+E126</f>
        <v>0</v>
      </c>
    </row>
    <row r="127" spans="1:16" ht="43.5" customHeight="1">
      <c r="A127" s="56"/>
      <c r="B127" s="56"/>
      <c r="C127" s="54"/>
      <c r="D127" s="66" t="s">
        <v>17</v>
      </c>
      <c r="E127" s="91">
        <f>F127+I127+E123</f>
        <v>262556.19999999995</v>
      </c>
      <c r="F127" s="71">
        <f>F125+F119+F106+F36+F18+F57</f>
        <v>262541.19999999995</v>
      </c>
      <c r="G127" s="71">
        <f>G125+G119+G106+G36+G18+G57</f>
        <v>68141.1</v>
      </c>
      <c r="H127" s="71">
        <f>H125+H119+H106+H36+H18+H57</f>
        <v>9104.241999999998</v>
      </c>
      <c r="I127" s="91">
        <f>I125+I119+I106+I36+I18+I57</f>
        <v>0</v>
      </c>
      <c r="J127" s="71">
        <f>N127+K127</f>
        <v>720.405</v>
      </c>
      <c r="K127" s="71">
        <f>K125+K119+K106+K36+K18+K57</f>
        <v>720.405</v>
      </c>
      <c r="L127" s="71">
        <f>L125+L119+L106+L36+L18+L57</f>
        <v>76.17999999999999</v>
      </c>
      <c r="M127" s="71">
        <f>M125+M119+M106+M36+M18+M57</f>
        <v>2.4</v>
      </c>
      <c r="N127" s="71">
        <f>N125+N119+N106+N36+N18+N57</f>
        <v>0</v>
      </c>
      <c r="O127" s="71">
        <f>O125+O119+O106+O36+O18+O57</f>
        <v>0</v>
      </c>
      <c r="P127" s="91">
        <f>J127+E127</f>
        <v>263276.605</v>
      </c>
    </row>
    <row r="128" spans="1:17" ht="54.75" customHeight="1">
      <c r="A128" s="56"/>
      <c r="B128" s="56"/>
      <c r="C128" s="54"/>
      <c r="D128" s="98" t="s">
        <v>254</v>
      </c>
      <c r="E128" s="22">
        <f>F128</f>
        <v>205174.29999999996</v>
      </c>
      <c r="F128" s="22">
        <f>F24+F61+F69+F77+F105+F41+F87</f>
        <v>205174.29999999996</v>
      </c>
      <c r="G128" s="22">
        <f>G24+G61+G69+G77+G105+G41</f>
        <v>40017.8</v>
      </c>
      <c r="H128" s="22">
        <f>H24+H61+H69+H77+H105+H41</f>
        <v>0</v>
      </c>
      <c r="I128" s="22">
        <f>I24+I61+I69+I77+I105+I41</f>
        <v>0</v>
      </c>
      <c r="J128" s="22">
        <f aca="true" t="shared" si="20" ref="J128:O128">J24+J61+J69+J77+J105+J87</f>
        <v>0</v>
      </c>
      <c r="K128" s="22">
        <f t="shared" si="20"/>
        <v>0</v>
      </c>
      <c r="L128" s="22">
        <f t="shared" si="20"/>
        <v>0</v>
      </c>
      <c r="M128" s="22">
        <f t="shared" si="20"/>
        <v>0</v>
      </c>
      <c r="N128" s="22">
        <f t="shared" si="20"/>
        <v>0</v>
      </c>
      <c r="O128" s="22">
        <f t="shared" si="20"/>
        <v>0</v>
      </c>
      <c r="P128" s="91">
        <f>J128+E128</f>
        <v>205174.29999999996</v>
      </c>
      <c r="Q128" s="8"/>
    </row>
    <row r="129" spans="1:16" ht="18.75" customHeight="1">
      <c r="A129" s="56"/>
      <c r="B129" s="56"/>
      <c r="C129" s="54"/>
      <c r="D129" s="53"/>
      <c r="E129" s="58"/>
      <c r="F129" s="59"/>
      <c r="G129" s="59"/>
      <c r="H129" s="60"/>
      <c r="I129" s="115"/>
      <c r="J129" s="115"/>
      <c r="K129" s="115"/>
      <c r="L129" s="115"/>
      <c r="M129" s="61"/>
      <c r="N129" s="62" t="s">
        <v>15</v>
      </c>
      <c r="O129" s="61"/>
      <c r="P129" s="59"/>
    </row>
    <row r="130" spans="1:16" ht="50.25" customHeight="1">
      <c r="A130" s="56"/>
      <c r="B130" s="56"/>
      <c r="C130" s="54"/>
      <c r="D130" s="66" t="s">
        <v>148</v>
      </c>
      <c r="E130" s="25"/>
      <c r="F130" s="25"/>
      <c r="G130" s="25"/>
      <c r="H130" s="104" t="s">
        <v>149</v>
      </c>
      <c r="I130" s="104"/>
      <c r="J130" s="63"/>
      <c r="K130" s="61"/>
      <c r="L130" s="61"/>
      <c r="M130" s="61"/>
      <c r="N130" s="61"/>
      <c r="O130" s="61"/>
      <c r="P130" s="59"/>
    </row>
    <row r="131" spans="1:16" ht="23.25" hidden="1">
      <c r="A131" s="10"/>
      <c r="B131" s="10"/>
      <c r="C131" s="9"/>
      <c r="D131" s="4"/>
      <c r="E131" s="25"/>
      <c r="F131" s="25"/>
      <c r="G131" s="25"/>
      <c r="H131" s="23"/>
      <c r="I131" s="23"/>
      <c r="J131" s="23"/>
      <c r="K131" s="23"/>
      <c r="L131" s="23"/>
      <c r="M131" s="23"/>
      <c r="N131" s="23"/>
      <c r="O131" s="23"/>
      <c r="P131" s="23"/>
    </row>
    <row r="132" spans="1:16" ht="23.25" hidden="1">
      <c r="A132" s="10"/>
      <c r="B132" s="10"/>
      <c r="C132" s="9"/>
      <c r="D132" s="6"/>
      <c r="E132" s="30"/>
      <c r="F132" s="30"/>
      <c r="G132" s="30"/>
      <c r="H132" s="31">
        <f>SUM(I132,L132)</f>
        <v>0</v>
      </c>
      <c r="I132" s="31">
        <f>SUM(I17)</f>
        <v>0</v>
      </c>
      <c r="J132" s="31">
        <f>SUM(J17)</f>
        <v>0.084</v>
      </c>
      <c r="K132" s="31">
        <f>SUM(K17)</f>
        <v>0.084</v>
      </c>
      <c r="L132" s="31">
        <f>SUM(L17)</f>
        <v>0</v>
      </c>
      <c r="M132" s="31"/>
      <c r="N132" s="31"/>
      <c r="O132" s="31" t="e">
        <f>SUM(#REF!,H132)</f>
        <v>#REF!</v>
      </c>
      <c r="P132" s="23"/>
    </row>
    <row r="133" spans="1:16" ht="23.25" hidden="1">
      <c r="A133" s="10"/>
      <c r="B133" s="10"/>
      <c r="C133" s="9"/>
      <c r="D133" s="6"/>
      <c r="E133" s="30"/>
      <c r="F133" s="30"/>
      <c r="G133" s="30"/>
      <c r="H133" s="31" t="e">
        <f aca="true" t="shared" si="21" ref="H133:H151">SUM(I133,L133)</f>
        <v>#REF!</v>
      </c>
      <c r="I133" s="31" t="e">
        <f>SUM(#REF!)</f>
        <v>#REF!</v>
      </c>
      <c r="J133" s="31" t="e">
        <f>SUM(#REF!)</f>
        <v>#REF!</v>
      </c>
      <c r="K133" s="31" t="e">
        <f>SUM(#REF!)</f>
        <v>#REF!</v>
      </c>
      <c r="L133" s="31" t="e">
        <f>SUM(#REF!)</f>
        <v>#REF!</v>
      </c>
      <c r="M133" s="31"/>
      <c r="N133" s="31"/>
      <c r="O133" s="31" t="e">
        <f>SUM(#REF!,H133)</f>
        <v>#REF!</v>
      </c>
      <c r="P133" s="23"/>
    </row>
    <row r="134" spans="1:16" ht="23.25" hidden="1">
      <c r="A134" s="10"/>
      <c r="B134" s="10"/>
      <c r="C134" s="9"/>
      <c r="D134" s="6"/>
      <c r="E134" s="30"/>
      <c r="F134" s="30"/>
      <c r="G134" s="30"/>
      <c r="H134" s="31" t="e">
        <f t="shared" si="21"/>
        <v>#REF!</v>
      </c>
      <c r="I134" s="31" t="e">
        <f>SUM(I36,#REF!,#REF!,#REF!,#REF!)</f>
        <v>#REF!</v>
      </c>
      <c r="J134" s="31" t="e">
        <f>SUM(J36,#REF!,#REF!,#REF!,#REF!)</f>
        <v>#REF!</v>
      </c>
      <c r="K134" s="31" t="e">
        <f>SUM(K36,#REF!,#REF!,#REF!,#REF!)</f>
        <v>#REF!</v>
      </c>
      <c r="L134" s="31" t="e">
        <f>SUM(L36,#REF!,#REF!,#REF!,#REF!)</f>
        <v>#REF!</v>
      </c>
      <c r="M134" s="31"/>
      <c r="N134" s="31"/>
      <c r="O134" s="31" t="e">
        <f>SUM(#REF!,H134)</f>
        <v>#REF!</v>
      </c>
      <c r="P134" s="23"/>
    </row>
    <row r="135" spans="1:16" ht="23.25" hidden="1">
      <c r="A135" s="10"/>
      <c r="B135" s="10"/>
      <c r="C135" s="9"/>
      <c r="D135" s="6"/>
      <c r="E135" s="30"/>
      <c r="F135" s="30"/>
      <c r="G135" s="30"/>
      <c r="H135" s="31">
        <f t="shared" si="21"/>
        <v>0</v>
      </c>
      <c r="I135" s="31">
        <f>SUM(I39)</f>
        <v>0</v>
      </c>
      <c r="J135" s="31">
        <f>SUM(J39)</f>
        <v>6.82</v>
      </c>
      <c r="K135" s="31">
        <f>SUM(K39)</f>
        <v>6.82</v>
      </c>
      <c r="L135" s="31">
        <f>SUM(L39)</f>
        <v>0</v>
      </c>
      <c r="M135" s="31"/>
      <c r="N135" s="31"/>
      <c r="O135" s="31" t="e">
        <f>SUM(#REF!,H135)</f>
        <v>#REF!</v>
      </c>
      <c r="P135" s="23"/>
    </row>
    <row r="136" spans="1:16" ht="23.25" hidden="1">
      <c r="A136" s="10"/>
      <c r="B136" s="10"/>
      <c r="C136" s="9"/>
      <c r="D136" s="6"/>
      <c r="E136" s="30"/>
      <c r="F136" s="30"/>
      <c r="G136" s="30"/>
      <c r="H136" s="31" t="e">
        <f t="shared" si="21"/>
        <v>#REF!</v>
      </c>
      <c r="I136" s="31" t="e">
        <f>SUM(I62:I76,#REF!)</f>
        <v>#REF!</v>
      </c>
      <c r="J136" s="31" t="e">
        <f>SUM(J62:J76,#REF!)</f>
        <v>#REF!</v>
      </c>
      <c r="K136" s="31" t="e">
        <f>SUM(K62:K76,#REF!)</f>
        <v>#REF!</v>
      </c>
      <c r="L136" s="31" t="e">
        <f>SUM(L62:L76,#REF!)</f>
        <v>#REF!</v>
      </c>
      <c r="M136" s="31"/>
      <c r="N136" s="31"/>
      <c r="O136" s="31" t="e">
        <f>SUM(#REF!,H136)</f>
        <v>#REF!</v>
      </c>
      <c r="P136" s="23"/>
    </row>
    <row r="137" spans="1:16" ht="12.75" customHeight="1" hidden="1">
      <c r="A137" s="10"/>
      <c r="B137" s="10"/>
      <c r="C137" s="9"/>
      <c r="D137" s="6"/>
      <c r="E137" s="30"/>
      <c r="F137" s="30"/>
      <c r="G137" s="30"/>
      <c r="H137" s="31" t="e">
        <f>SUM(#REF!)</f>
        <v>#REF!</v>
      </c>
      <c r="I137" s="31" t="e">
        <f>SUM(#REF!)</f>
        <v>#REF!</v>
      </c>
      <c r="J137" s="31" t="e">
        <f>SUM(#REF!)</f>
        <v>#REF!</v>
      </c>
      <c r="K137" s="31" t="e">
        <f>SUM(#REF!)</f>
        <v>#REF!</v>
      </c>
      <c r="L137" s="31" t="e">
        <f>SUM(#REF!)</f>
        <v>#REF!</v>
      </c>
      <c r="M137" s="31"/>
      <c r="N137" s="31"/>
      <c r="O137" s="31" t="e">
        <f>SUM(#REF!,H137)</f>
        <v>#REF!</v>
      </c>
      <c r="P137" s="23"/>
    </row>
    <row r="138" spans="1:16" ht="23.25" hidden="1">
      <c r="A138" s="10"/>
      <c r="B138" s="10"/>
      <c r="C138" s="9"/>
      <c r="D138" s="6"/>
      <c r="E138" s="30"/>
      <c r="F138" s="30"/>
      <c r="G138" s="30"/>
      <c r="H138" s="31" t="e">
        <f t="shared" si="21"/>
        <v>#REF!</v>
      </c>
      <c r="I138" s="31" t="e">
        <f>SUM(#REF!,I110)</f>
        <v>#REF!</v>
      </c>
      <c r="J138" s="31" t="e">
        <f>SUM(#REF!,J110)</f>
        <v>#REF!</v>
      </c>
      <c r="K138" s="31" t="e">
        <f>SUM(#REF!,K110)</f>
        <v>#REF!</v>
      </c>
      <c r="L138" s="31" t="e">
        <f>SUM(#REF!,L110)</f>
        <v>#REF!</v>
      </c>
      <c r="M138" s="31"/>
      <c r="N138" s="31"/>
      <c r="O138" s="31" t="e">
        <f>SUM(#REF!,H138)</f>
        <v>#REF!</v>
      </c>
      <c r="P138" s="23"/>
    </row>
    <row r="139" spans="1:16" ht="23.25" hidden="1">
      <c r="A139" s="10"/>
      <c r="B139" s="10"/>
      <c r="C139" s="9"/>
      <c r="D139" s="6"/>
      <c r="E139" s="30"/>
      <c r="F139" s="30"/>
      <c r="G139" s="30"/>
      <c r="H139" s="31" t="e">
        <f t="shared" si="21"/>
        <v>#REF!</v>
      </c>
      <c r="I139" s="31" t="e">
        <f>SUM(#REF!,#REF!)</f>
        <v>#REF!</v>
      </c>
      <c r="J139" s="31" t="e">
        <f>SUM(#REF!,#REF!)</f>
        <v>#REF!</v>
      </c>
      <c r="K139" s="31" t="e">
        <f>SUM(#REF!,#REF!)</f>
        <v>#REF!</v>
      </c>
      <c r="L139" s="31" t="e">
        <f>SUM(#REF!,#REF!)</f>
        <v>#REF!</v>
      </c>
      <c r="M139" s="31"/>
      <c r="N139" s="31"/>
      <c r="O139" s="31" t="e">
        <f>SUM(#REF!,H139)</f>
        <v>#REF!</v>
      </c>
      <c r="P139" s="23"/>
    </row>
    <row r="140" spans="1:16" ht="23.25" hidden="1">
      <c r="A140" s="10"/>
      <c r="B140" s="10"/>
      <c r="C140" s="9"/>
      <c r="D140" s="6"/>
      <c r="E140" s="30"/>
      <c r="F140" s="30"/>
      <c r="G140" s="30"/>
      <c r="H140" s="31" t="e">
        <f t="shared" si="21"/>
        <v>#REF!</v>
      </c>
      <c r="I140" s="31" t="e">
        <f>SUM(#REF!)</f>
        <v>#REF!</v>
      </c>
      <c r="J140" s="31" t="e">
        <f>SUM(#REF!)</f>
        <v>#REF!</v>
      </c>
      <c r="K140" s="31" t="e">
        <f>SUM(#REF!)</f>
        <v>#REF!</v>
      </c>
      <c r="L140" s="31" t="e">
        <f>SUM(#REF!)</f>
        <v>#REF!</v>
      </c>
      <c r="M140" s="31"/>
      <c r="N140" s="31"/>
      <c r="O140" s="31" t="e">
        <f>SUM(#REF!,H140)</f>
        <v>#REF!</v>
      </c>
      <c r="P140" s="23"/>
    </row>
    <row r="141" spans="1:16" ht="23.25" hidden="1">
      <c r="A141" s="10"/>
      <c r="B141" s="10"/>
      <c r="C141" s="9"/>
      <c r="D141" s="6"/>
      <c r="E141" s="30"/>
      <c r="F141" s="30"/>
      <c r="G141" s="30"/>
      <c r="H141" s="31" t="e">
        <f t="shared" si="21"/>
        <v>#REF!</v>
      </c>
      <c r="I141" s="31" t="e">
        <f>SUM(#REF!,#REF!,#REF!,#REF!,#REF!,#REF!,#REF!,#REF!,#REF!,#REF!,#REF!)</f>
        <v>#REF!</v>
      </c>
      <c r="J141" s="31" t="e">
        <f>SUM(#REF!,#REF!,#REF!,#REF!,#REF!,#REF!,#REF!,#REF!,#REF!,#REF!,#REF!)</f>
        <v>#REF!</v>
      </c>
      <c r="K141" s="31" t="e">
        <f>SUM(#REF!,#REF!,#REF!,#REF!,#REF!,#REF!,#REF!,#REF!,#REF!,#REF!,#REF!)</f>
        <v>#REF!</v>
      </c>
      <c r="L141" s="31" t="e">
        <f>SUM(#REF!,#REF!,#REF!,#REF!,#REF!,#REF!,#REF!,#REF!,#REF!,#REF!,#REF!)</f>
        <v>#REF!</v>
      </c>
      <c r="M141" s="31"/>
      <c r="N141" s="31"/>
      <c r="O141" s="31" t="e">
        <f>SUM(#REF!,H141)</f>
        <v>#REF!</v>
      </c>
      <c r="P141" s="23"/>
    </row>
    <row r="142" spans="1:16" ht="23.25" hidden="1">
      <c r="A142" s="10"/>
      <c r="B142" s="10"/>
      <c r="C142" s="9"/>
      <c r="D142" s="6"/>
      <c r="E142" s="30"/>
      <c r="F142" s="30"/>
      <c r="G142" s="30"/>
      <c r="H142" s="31" t="e">
        <f t="shared" si="21"/>
        <v>#REF!</v>
      </c>
      <c r="I142" s="31" t="e">
        <f>SUM(#REF!)</f>
        <v>#REF!</v>
      </c>
      <c r="J142" s="31" t="e">
        <f>SUM(#REF!)</f>
        <v>#REF!</v>
      </c>
      <c r="K142" s="31" t="e">
        <f>SUM(#REF!)</f>
        <v>#REF!</v>
      </c>
      <c r="L142" s="31" t="e">
        <f>SUM(#REF!)</f>
        <v>#REF!</v>
      </c>
      <c r="M142" s="31"/>
      <c r="N142" s="31"/>
      <c r="O142" s="31" t="e">
        <f>SUM(#REF!,H142)</f>
        <v>#REF!</v>
      </c>
      <c r="P142" s="23"/>
    </row>
    <row r="143" spans="1:16" ht="23.25" hidden="1">
      <c r="A143" s="10"/>
      <c r="B143" s="10"/>
      <c r="C143" s="9"/>
      <c r="D143" s="6"/>
      <c r="E143" s="30"/>
      <c r="F143" s="30"/>
      <c r="G143" s="30"/>
      <c r="H143" s="31" t="e">
        <f t="shared" si="21"/>
        <v>#REF!</v>
      </c>
      <c r="I143" s="31" t="e">
        <f>SUM(#REF!,#REF!,#REF!,#REF!,#REF!,#REF!)</f>
        <v>#REF!</v>
      </c>
      <c r="J143" s="31" t="e">
        <f>SUM(#REF!,#REF!,#REF!,#REF!,#REF!,#REF!)</f>
        <v>#REF!</v>
      </c>
      <c r="K143" s="31" t="e">
        <f>SUM(#REF!,#REF!,#REF!,#REF!,#REF!,#REF!)</f>
        <v>#REF!</v>
      </c>
      <c r="L143" s="31" t="e">
        <f>SUM(#REF!,#REF!,#REF!,#REF!,#REF!,#REF!)</f>
        <v>#REF!</v>
      </c>
      <c r="M143" s="31"/>
      <c r="N143" s="31"/>
      <c r="O143" s="31" t="e">
        <f>SUM(#REF!,H143)</f>
        <v>#REF!</v>
      </c>
      <c r="P143" s="23"/>
    </row>
    <row r="144" spans="1:16" ht="23.25" hidden="1">
      <c r="A144" s="10"/>
      <c r="B144" s="10"/>
      <c r="C144" s="9"/>
      <c r="D144" s="6"/>
      <c r="E144" s="30"/>
      <c r="F144" s="30"/>
      <c r="G144" s="30"/>
      <c r="H144" s="31" t="e">
        <f t="shared" si="21"/>
        <v>#REF!</v>
      </c>
      <c r="I144" s="31" t="e">
        <f>SUM(#REF!,#REF!)</f>
        <v>#REF!</v>
      </c>
      <c r="J144" s="31" t="e">
        <f>SUM(#REF!,#REF!)</f>
        <v>#REF!</v>
      </c>
      <c r="K144" s="31" t="e">
        <f>SUM(#REF!,#REF!)</f>
        <v>#REF!</v>
      </c>
      <c r="L144" s="31" t="e">
        <f>SUM(#REF!,#REF!)</f>
        <v>#REF!</v>
      </c>
      <c r="M144" s="31"/>
      <c r="N144" s="31"/>
      <c r="O144" s="31" t="e">
        <f>SUM(#REF!,H144)</f>
        <v>#REF!</v>
      </c>
      <c r="P144" s="23"/>
    </row>
    <row r="145" spans="1:16" ht="23.25" hidden="1">
      <c r="A145" s="10"/>
      <c r="B145" s="10"/>
      <c r="C145" s="9"/>
      <c r="D145" s="6"/>
      <c r="E145" s="30"/>
      <c r="F145" s="30"/>
      <c r="G145" s="30"/>
      <c r="H145" s="31" t="e">
        <f t="shared" si="21"/>
        <v>#REF!</v>
      </c>
      <c r="I145" s="31" t="e">
        <f>SUM(#REF!)</f>
        <v>#REF!</v>
      </c>
      <c r="J145" s="31" t="e">
        <f>SUM(#REF!)</f>
        <v>#REF!</v>
      </c>
      <c r="K145" s="31" t="e">
        <f>SUM(#REF!)</f>
        <v>#REF!</v>
      </c>
      <c r="L145" s="31" t="e">
        <f>SUM(#REF!)</f>
        <v>#REF!</v>
      </c>
      <c r="M145" s="31"/>
      <c r="N145" s="31"/>
      <c r="O145" s="31" t="e">
        <f>SUM(#REF!,H145)</f>
        <v>#REF!</v>
      </c>
      <c r="P145" s="23"/>
    </row>
    <row r="146" spans="1:16" ht="23.25" hidden="1">
      <c r="A146" s="10"/>
      <c r="B146" s="10"/>
      <c r="C146" s="11"/>
      <c r="D146" s="6"/>
      <c r="E146" s="30"/>
      <c r="F146" s="30"/>
      <c r="G146" s="30"/>
      <c r="H146" s="31" t="e">
        <f t="shared" si="21"/>
        <v>#REF!</v>
      </c>
      <c r="I146" s="31" t="e">
        <f>SUM(#REF!,#REF!,#REF!,#REF!,#REF!)</f>
        <v>#REF!</v>
      </c>
      <c r="J146" s="31" t="e">
        <f>SUM(#REF!,#REF!,#REF!,#REF!,#REF!)</f>
        <v>#REF!</v>
      </c>
      <c r="K146" s="31" t="e">
        <f>SUM(#REF!,#REF!,#REF!,#REF!,#REF!)</f>
        <v>#REF!</v>
      </c>
      <c r="L146" s="31" t="e">
        <f>SUM(#REF!,#REF!,#REF!,#REF!,#REF!)</f>
        <v>#REF!</v>
      </c>
      <c r="M146" s="31"/>
      <c r="N146" s="31"/>
      <c r="O146" s="31" t="e">
        <f>SUM(#REF!,H146)</f>
        <v>#REF!</v>
      </c>
      <c r="P146" s="23"/>
    </row>
    <row r="147" spans="1:16" ht="23.25" hidden="1">
      <c r="A147" s="10"/>
      <c r="B147" s="10"/>
      <c r="C147" s="11"/>
      <c r="D147" s="6"/>
      <c r="E147" s="30"/>
      <c r="F147" s="30"/>
      <c r="G147" s="30"/>
      <c r="H147" s="31" t="e">
        <f>SUM(#REF!,#REF!,#REF!,#REF!,#REF!,#REF!)</f>
        <v>#REF!</v>
      </c>
      <c r="I147" s="31" t="e">
        <f>SUM(#REF!,#REF!,#REF!,#REF!,#REF!,#REF!)</f>
        <v>#REF!</v>
      </c>
      <c r="J147" s="31" t="e">
        <f>SUM(#REF!,#REF!,#REF!,#REF!,#REF!,#REF!)</f>
        <v>#REF!</v>
      </c>
      <c r="K147" s="31" t="e">
        <f>SUM(#REF!,#REF!,#REF!,#REF!,#REF!,#REF!)</f>
        <v>#REF!</v>
      </c>
      <c r="L147" s="31" t="e">
        <f>SUM(#REF!,#REF!,#REF!,#REF!,#REF!,#REF!)</f>
        <v>#REF!</v>
      </c>
      <c r="M147" s="31"/>
      <c r="N147" s="31"/>
      <c r="O147" s="31" t="e">
        <f>SUM(#REF!,H147)</f>
        <v>#REF!</v>
      </c>
      <c r="P147" s="23"/>
    </row>
    <row r="148" spans="1:16" ht="20.25" customHeight="1" hidden="1">
      <c r="A148" s="10"/>
      <c r="B148" s="10"/>
      <c r="C148" s="11"/>
      <c r="D148" s="6"/>
      <c r="E148" s="30"/>
      <c r="F148" s="30"/>
      <c r="G148" s="30"/>
      <c r="H148" s="31" t="e">
        <f t="shared" si="21"/>
        <v>#REF!</v>
      </c>
      <c r="I148" s="31" t="e">
        <f>SUM(#REF!)</f>
        <v>#REF!</v>
      </c>
      <c r="J148" s="31" t="e">
        <f>SUM(#REF!)</f>
        <v>#REF!</v>
      </c>
      <c r="K148" s="31" t="e">
        <f>SUM(#REF!)</f>
        <v>#REF!</v>
      </c>
      <c r="L148" s="31" t="e">
        <f>SUM(#REF!)</f>
        <v>#REF!</v>
      </c>
      <c r="M148" s="31"/>
      <c r="N148" s="31"/>
      <c r="O148" s="31" t="e">
        <f>SUM(#REF!,H148)</f>
        <v>#REF!</v>
      </c>
      <c r="P148" s="23"/>
    </row>
    <row r="149" spans="1:16" ht="21" customHeight="1" hidden="1">
      <c r="A149" s="10"/>
      <c r="B149" s="10"/>
      <c r="C149" s="11"/>
      <c r="D149" s="6"/>
      <c r="E149" s="30"/>
      <c r="F149" s="30"/>
      <c r="G149" s="30"/>
      <c r="H149" s="31" t="e">
        <f t="shared" si="21"/>
        <v>#REF!</v>
      </c>
      <c r="I149" s="31" t="e">
        <f>SUM(#REF!,#REF!)</f>
        <v>#REF!</v>
      </c>
      <c r="J149" s="31" t="e">
        <f>SUM(#REF!,#REF!)</f>
        <v>#REF!</v>
      </c>
      <c r="K149" s="31" t="e">
        <f>SUM(#REF!,#REF!)</f>
        <v>#REF!</v>
      </c>
      <c r="L149" s="31" t="e">
        <f>SUM(#REF!,#REF!)</f>
        <v>#REF!</v>
      </c>
      <c r="M149" s="31"/>
      <c r="N149" s="31"/>
      <c r="O149" s="31" t="e">
        <f>SUM(#REF!,H149)</f>
        <v>#REF!</v>
      </c>
      <c r="P149" s="23"/>
    </row>
    <row r="150" spans="1:16" ht="24.75" customHeight="1" hidden="1">
      <c r="A150" s="10"/>
      <c r="B150" s="10"/>
      <c r="C150" s="11"/>
      <c r="D150" s="6"/>
      <c r="E150" s="30"/>
      <c r="F150" s="30"/>
      <c r="G150" s="30"/>
      <c r="H150" s="31" t="e">
        <f t="shared" si="21"/>
        <v>#REF!</v>
      </c>
      <c r="I150" s="31" t="e">
        <f>SUM(#REF!,#REF!)</f>
        <v>#REF!</v>
      </c>
      <c r="J150" s="31" t="e">
        <f>SUM(#REF!,#REF!)</f>
        <v>#REF!</v>
      </c>
      <c r="K150" s="31" t="e">
        <f>SUM(#REF!,#REF!)</f>
        <v>#REF!</v>
      </c>
      <c r="L150" s="31" t="e">
        <f>SUM(#REF!,#REF!)</f>
        <v>#REF!</v>
      </c>
      <c r="M150" s="31"/>
      <c r="N150" s="31"/>
      <c r="O150" s="31" t="e">
        <f>SUM(#REF!,H150)</f>
        <v>#REF!</v>
      </c>
      <c r="P150" s="23"/>
    </row>
    <row r="151" spans="1:16" ht="24.75" customHeight="1" hidden="1">
      <c r="A151" s="10"/>
      <c r="B151" s="10"/>
      <c r="C151" s="11"/>
      <c r="D151" s="6"/>
      <c r="E151" s="30"/>
      <c r="F151" s="30"/>
      <c r="G151" s="30"/>
      <c r="H151" s="31">
        <f t="shared" si="21"/>
        <v>0</v>
      </c>
      <c r="I151" s="31"/>
      <c r="J151" s="31"/>
      <c r="K151" s="31"/>
      <c r="L151" s="31"/>
      <c r="M151" s="31"/>
      <c r="N151" s="31"/>
      <c r="O151" s="31" t="e">
        <f>SUM(#REF!,H151)</f>
        <v>#REF!</v>
      </c>
      <c r="P151" s="23"/>
    </row>
    <row r="152" spans="1:16" ht="13.5" customHeight="1">
      <c r="A152" s="10"/>
      <c r="B152" s="10"/>
      <c r="C152" s="11"/>
      <c r="D152" s="6"/>
      <c r="E152" s="30"/>
      <c r="F152" s="30"/>
      <c r="G152" s="30"/>
      <c r="H152" s="31"/>
      <c r="I152" s="31"/>
      <c r="J152" s="31"/>
      <c r="K152" s="31"/>
      <c r="L152" s="31"/>
      <c r="M152" s="31"/>
      <c r="N152" s="31"/>
      <c r="O152" s="31"/>
      <c r="P152" s="23"/>
    </row>
    <row r="153" spans="1:16" ht="19.5" customHeight="1">
      <c r="A153" s="10"/>
      <c r="B153" s="10"/>
      <c r="C153" s="11"/>
      <c r="D153" s="6"/>
      <c r="E153" s="30"/>
      <c r="F153" s="30"/>
      <c r="G153" s="30"/>
      <c r="H153" s="31"/>
      <c r="I153" s="31"/>
      <c r="J153" s="31"/>
      <c r="K153" s="31"/>
      <c r="L153" s="31"/>
      <c r="M153" s="31"/>
      <c r="N153" s="31"/>
      <c r="O153" s="31"/>
      <c r="P153" s="23"/>
    </row>
    <row r="154" spans="1:16" ht="23.25">
      <c r="A154" s="10"/>
      <c r="B154" s="10"/>
      <c r="C154" s="11"/>
      <c r="D154" s="5"/>
      <c r="E154" s="25"/>
      <c r="F154" s="25"/>
      <c r="G154" s="25"/>
      <c r="H154" s="23"/>
      <c r="I154" s="23"/>
      <c r="J154" s="23"/>
      <c r="K154" s="23"/>
      <c r="L154" s="23"/>
      <c r="M154" s="23"/>
      <c r="N154" s="23"/>
      <c r="O154" s="23"/>
      <c r="P154" s="23"/>
    </row>
    <row r="155" spans="1:15" ht="15.75">
      <c r="A155" s="10"/>
      <c r="B155" s="10"/>
      <c r="C155" s="11"/>
      <c r="D155" s="5"/>
      <c r="E155" s="8"/>
      <c r="F155" s="8"/>
      <c r="G155" s="8"/>
      <c r="O155" s="8"/>
    </row>
    <row r="156" spans="1:7" ht="15.75">
      <c r="A156" s="10"/>
      <c r="B156" s="10"/>
      <c r="C156" s="11"/>
      <c r="D156" s="5"/>
      <c r="E156" s="8"/>
      <c r="F156" s="8"/>
      <c r="G156" s="8"/>
    </row>
    <row r="157" spans="1:7" ht="15.75">
      <c r="A157" s="10"/>
      <c r="B157" s="10"/>
      <c r="C157" s="11"/>
      <c r="D157" s="5"/>
      <c r="E157" s="8"/>
      <c r="F157" s="8"/>
      <c r="G157" s="8"/>
    </row>
    <row r="158" spans="1:7" ht="15.75">
      <c r="A158" s="10"/>
      <c r="B158" s="10"/>
      <c r="C158" s="11"/>
      <c r="D158" s="5"/>
      <c r="E158" s="8"/>
      <c r="F158" s="8"/>
      <c r="G158" s="8"/>
    </row>
    <row r="159" spans="1:7" ht="15.75">
      <c r="A159" s="10"/>
      <c r="B159" s="10"/>
      <c r="C159" s="11"/>
      <c r="D159" s="5"/>
      <c r="E159" s="8"/>
      <c r="F159" s="8"/>
      <c r="G159" s="8"/>
    </row>
    <row r="160" spans="1:7" ht="15.75">
      <c r="A160" s="10"/>
      <c r="B160" s="10"/>
      <c r="C160" s="11"/>
      <c r="D160" s="5"/>
      <c r="E160" s="8"/>
      <c r="F160" s="8"/>
      <c r="G160" s="8"/>
    </row>
    <row r="161" spans="1:7" ht="15.75">
      <c r="A161" s="10"/>
      <c r="B161" s="10"/>
      <c r="C161" s="11"/>
      <c r="D161" s="5"/>
      <c r="E161" s="8"/>
      <c r="F161" s="8"/>
      <c r="G161" s="8"/>
    </row>
    <row r="162" spans="1:7" ht="15.75">
      <c r="A162" s="10"/>
      <c r="B162" s="10"/>
      <c r="C162" s="11"/>
      <c r="D162" s="5"/>
      <c r="E162" s="8"/>
      <c r="F162" s="8"/>
      <c r="G162" s="8"/>
    </row>
    <row r="163" spans="1:7" ht="15.75">
      <c r="A163" s="10"/>
      <c r="B163" s="10"/>
      <c r="C163" s="11"/>
      <c r="D163" s="5"/>
      <c r="E163" s="8"/>
      <c r="F163" s="8"/>
      <c r="G163" s="8"/>
    </row>
    <row r="164" spans="1:7" ht="15.75">
      <c r="A164" s="10"/>
      <c r="B164" s="10"/>
      <c r="C164" s="11"/>
      <c r="D164" s="5"/>
      <c r="E164" s="8"/>
      <c r="F164" s="8"/>
      <c r="G164" s="8"/>
    </row>
    <row r="165" spans="1:7" ht="15.75">
      <c r="A165" s="10"/>
      <c r="B165" s="10"/>
      <c r="C165" s="11"/>
      <c r="D165" s="5"/>
      <c r="E165" s="8"/>
      <c r="F165" s="8"/>
      <c r="G165" s="8"/>
    </row>
    <row r="166" spans="1:7" ht="15.75">
      <c r="A166" s="10"/>
      <c r="B166" s="10"/>
      <c r="C166" s="11"/>
      <c r="D166" s="5"/>
      <c r="E166" s="8"/>
      <c r="F166" s="8"/>
      <c r="G166" s="8"/>
    </row>
    <row r="167" spans="1:7" ht="15.75">
      <c r="A167" s="10"/>
      <c r="B167" s="10"/>
      <c r="C167" s="11"/>
      <c r="D167" s="5"/>
      <c r="E167" s="8"/>
      <c r="F167" s="8"/>
      <c r="G167" s="8"/>
    </row>
    <row r="168" spans="1:7" ht="15.75">
      <c r="A168" s="10"/>
      <c r="B168" s="10"/>
      <c r="C168" s="11"/>
      <c r="D168" s="5"/>
      <c r="E168" s="8"/>
      <c r="F168" s="8"/>
      <c r="G168" s="8"/>
    </row>
    <row r="169" spans="1:7" ht="15.75">
      <c r="A169" s="10"/>
      <c r="B169" s="10"/>
      <c r="C169" s="11"/>
      <c r="D169" s="5"/>
      <c r="E169" s="8"/>
      <c r="F169" s="8"/>
      <c r="G169" s="8"/>
    </row>
    <row r="170" spans="1:7" ht="15.75">
      <c r="A170" s="10"/>
      <c r="B170" s="10"/>
      <c r="C170" s="11"/>
      <c r="D170" s="5"/>
      <c r="E170" s="8"/>
      <c r="F170" s="8"/>
      <c r="G170" s="8"/>
    </row>
    <row r="171" spans="1:7" ht="15.75">
      <c r="A171" s="10"/>
      <c r="B171" s="10"/>
      <c r="C171" s="11"/>
      <c r="D171" s="5"/>
      <c r="E171" s="8"/>
      <c r="F171" s="8"/>
      <c r="G171" s="8"/>
    </row>
    <row r="172" spans="1:7" ht="15.75">
      <c r="A172" s="10"/>
      <c r="B172" s="10"/>
      <c r="C172" s="11"/>
      <c r="D172" s="5"/>
      <c r="E172" s="8"/>
      <c r="F172" s="8"/>
      <c r="G172" s="8"/>
    </row>
    <row r="173" spans="1:7" ht="15.75">
      <c r="A173" s="10"/>
      <c r="B173" s="10"/>
      <c r="C173" s="11"/>
      <c r="D173" s="5"/>
      <c r="E173" s="8"/>
      <c r="F173" s="8"/>
      <c r="G173" s="8"/>
    </row>
    <row r="174" spans="1:7" ht="15.75">
      <c r="A174" s="10"/>
      <c r="B174" s="10"/>
      <c r="C174" s="11"/>
      <c r="D174" s="5"/>
      <c r="E174" s="8"/>
      <c r="F174" s="8"/>
      <c r="G174" s="8"/>
    </row>
    <row r="175" spans="1:7" ht="15.75">
      <c r="A175" s="10"/>
      <c r="B175" s="10"/>
      <c r="C175" s="11"/>
      <c r="D175" s="5"/>
      <c r="E175" s="8"/>
      <c r="F175" s="8"/>
      <c r="G175" s="8"/>
    </row>
    <row r="176" spans="1:7" ht="15.75">
      <c r="A176" s="10"/>
      <c r="B176" s="10"/>
      <c r="C176" s="11"/>
      <c r="D176" s="5"/>
      <c r="E176" s="8"/>
      <c r="F176" s="8"/>
      <c r="G176" s="8"/>
    </row>
    <row r="177" spans="1:7" ht="15.75">
      <c r="A177" s="10"/>
      <c r="B177" s="10"/>
      <c r="C177" s="11"/>
      <c r="D177" s="5"/>
      <c r="E177" s="8"/>
      <c r="F177" s="8"/>
      <c r="G177" s="8"/>
    </row>
    <row r="178" spans="1:7" ht="15.75">
      <c r="A178" s="10"/>
      <c r="B178" s="10"/>
      <c r="C178" s="11"/>
      <c r="D178" s="5"/>
      <c r="E178" s="8"/>
      <c r="F178" s="8"/>
      <c r="G178" s="8"/>
    </row>
    <row r="179" spans="1:7" ht="15.75">
      <c r="A179" s="10"/>
      <c r="B179" s="10"/>
      <c r="C179" s="11"/>
      <c r="D179" s="5"/>
      <c r="E179" s="8"/>
      <c r="F179" s="8"/>
      <c r="G179" s="8"/>
    </row>
    <row r="180" spans="1:7" ht="15.75">
      <c r="A180" s="10"/>
      <c r="B180" s="10"/>
      <c r="C180" s="11"/>
      <c r="D180" s="5"/>
      <c r="E180" s="8"/>
      <c r="F180" s="8"/>
      <c r="G180" s="8"/>
    </row>
    <row r="181" spans="1:7" ht="15.75">
      <c r="A181" s="10"/>
      <c r="B181" s="10"/>
      <c r="C181" s="11"/>
      <c r="D181" s="5"/>
      <c r="E181" s="8"/>
      <c r="F181" s="8"/>
      <c r="G181" s="8"/>
    </row>
    <row r="182" spans="1:7" ht="15.75">
      <c r="A182" s="10"/>
      <c r="B182" s="10"/>
      <c r="C182" s="11"/>
      <c r="D182" s="5"/>
      <c r="E182" s="8"/>
      <c r="F182" s="8"/>
      <c r="G182" s="8"/>
    </row>
    <row r="183" spans="1:7" ht="15.75">
      <c r="A183" s="10"/>
      <c r="B183" s="10"/>
      <c r="C183" s="11"/>
      <c r="D183" s="5"/>
      <c r="E183" s="8"/>
      <c r="F183" s="8"/>
      <c r="G183" s="8"/>
    </row>
    <row r="184" spans="1:7" ht="15.75">
      <c r="A184" s="10"/>
      <c r="B184" s="10"/>
      <c r="C184" s="11"/>
      <c r="D184" s="5"/>
      <c r="E184" s="8"/>
      <c r="F184" s="8"/>
      <c r="G184" s="8"/>
    </row>
    <row r="185" spans="1:7" ht="15.75">
      <c r="A185" s="10"/>
      <c r="B185" s="10"/>
      <c r="C185" s="11"/>
      <c r="D185" s="5"/>
      <c r="E185" s="8"/>
      <c r="F185" s="8"/>
      <c r="G185" s="8"/>
    </row>
    <row r="186" spans="1:7" ht="15.75">
      <c r="A186" s="10"/>
      <c r="B186" s="10"/>
      <c r="C186" s="11"/>
      <c r="D186" s="5"/>
      <c r="E186" s="8"/>
      <c r="F186" s="8"/>
      <c r="G186" s="8"/>
    </row>
    <row r="187" spans="1:7" ht="15.75">
      <c r="A187" s="10"/>
      <c r="B187" s="10"/>
      <c r="C187" s="11"/>
      <c r="D187" s="5"/>
      <c r="E187" s="8"/>
      <c r="F187" s="8"/>
      <c r="G187" s="8"/>
    </row>
    <row r="188" spans="1:7" ht="15.75">
      <c r="A188" s="10"/>
      <c r="B188" s="10"/>
      <c r="C188" s="11"/>
      <c r="D188" s="5"/>
      <c r="E188" s="8"/>
      <c r="F188" s="8"/>
      <c r="G188" s="8"/>
    </row>
    <row r="189" spans="1:7" ht="15.75">
      <c r="A189" s="10"/>
      <c r="B189" s="10"/>
      <c r="C189" s="11"/>
      <c r="D189" s="5"/>
      <c r="E189" s="8"/>
      <c r="F189" s="8"/>
      <c r="G189" s="8"/>
    </row>
    <row r="190" spans="1:7" ht="15.75">
      <c r="A190" s="10"/>
      <c r="B190" s="10"/>
      <c r="C190" s="11"/>
      <c r="D190" s="5"/>
      <c r="E190" s="8"/>
      <c r="F190" s="8"/>
      <c r="G190" s="8"/>
    </row>
    <row r="191" spans="1:7" ht="15.75">
      <c r="A191" s="10"/>
      <c r="B191" s="10"/>
      <c r="C191" s="11"/>
      <c r="D191" s="5"/>
      <c r="E191" s="8"/>
      <c r="F191" s="8"/>
      <c r="G191" s="8"/>
    </row>
    <row r="192" spans="1:7" ht="15.75">
      <c r="A192" s="10"/>
      <c r="B192" s="10"/>
      <c r="C192" s="11"/>
      <c r="D192" s="5"/>
      <c r="E192" s="8"/>
      <c r="F192" s="8"/>
      <c r="G192" s="8"/>
    </row>
    <row r="193" spans="1:7" ht="15.75">
      <c r="A193" s="10"/>
      <c r="B193" s="10"/>
      <c r="C193" s="11"/>
      <c r="D193" s="5"/>
      <c r="E193" s="8"/>
      <c r="F193" s="8"/>
      <c r="G193" s="8"/>
    </row>
    <row r="194" spans="1:7" ht="15.75">
      <c r="A194" s="10"/>
      <c r="B194" s="10"/>
      <c r="C194" s="11"/>
      <c r="D194" s="5"/>
      <c r="E194" s="8"/>
      <c r="F194" s="8"/>
      <c r="G194" s="8"/>
    </row>
    <row r="195" spans="1:7" ht="15.75">
      <c r="A195" s="10"/>
      <c r="B195" s="10"/>
      <c r="C195" s="11"/>
      <c r="D195" s="5"/>
      <c r="E195" s="8"/>
      <c r="F195" s="8"/>
      <c r="G195" s="8"/>
    </row>
    <row r="196" spans="1:7" ht="15.75">
      <c r="A196" s="10"/>
      <c r="B196" s="10"/>
      <c r="C196" s="11"/>
      <c r="D196" s="5"/>
      <c r="E196" s="8"/>
      <c r="F196" s="8"/>
      <c r="G196" s="8"/>
    </row>
    <row r="197" spans="1:7" ht="15.75">
      <c r="A197" s="10"/>
      <c r="B197" s="10"/>
      <c r="C197" s="11"/>
      <c r="D197" s="5"/>
      <c r="E197" s="8"/>
      <c r="F197" s="8"/>
      <c r="G197" s="8"/>
    </row>
    <row r="198" spans="1:7" ht="15.75">
      <c r="A198" s="10"/>
      <c r="B198" s="10"/>
      <c r="C198" s="11"/>
      <c r="D198" s="5"/>
      <c r="E198" s="8"/>
      <c r="F198" s="8"/>
      <c r="G198" s="8"/>
    </row>
    <row r="199" spans="1:7" ht="15.75">
      <c r="A199" s="10"/>
      <c r="B199" s="10"/>
      <c r="C199" s="11"/>
      <c r="D199" s="5"/>
      <c r="E199" s="8"/>
      <c r="F199" s="8"/>
      <c r="G199" s="8"/>
    </row>
    <row r="200" spans="1:7" ht="15.75">
      <c r="A200" s="10"/>
      <c r="B200" s="10"/>
      <c r="C200" s="11"/>
      <c r="D200" s="5"/>
      <c r="E200" s="8"/>
      <c r="F200" s="8"/>
      <c r="G200" s="8"/>
    </row>
    <row r="201" spans="1:7" ht="15.75">
      <c r="A201" s="10"/>
      <c r="B201" s="10"/>
      <c r="C201" s="11"/>
      <c r="D201" s="5"/>
      <c r="E201" s="8"/>
      <c r="F201" s="8"/>
      <c r="G201" s="8"/>
    </row>
    <row r="202" spans="1:7" ht="15.75">
      <c r="A202" s="10"/>
      <c r="B202" s="10"/>
      <c r="C202" s="11"/>
      <c r="D202" s="5"/>
      <c r="E202" s="8"/>
      <c r="F202" s="8"/>
      <c r="G202" s="8"/>
    </row>
    <row r="203" spans="1:7" ht="15.75">
      <c r="A203" s="10"/>
      <c r="B203" s="10"/>
      <c r="C203" s="11"/>
      <c r="D203" s="5"/>
      <c r="E203" s="8"/>
      <c r="F203" s="8"/>
      <c r="G203" s="8"/>
    </row>
    <row r="204" spans="1:7" ht="15.75">
      <c r="A204" s="10"/>
      <c r="B204" s="10"/>
      <c r="C204" s="11"/>
      <c r="D204" s="5"/>
      <c r="E204" s="8"/>
      <c r="F204" s="8"/>
      <c r="G204" s="8"/>
    </row>
    <row r="205" spans="1:7" ht="15.75">
      <c r="A205" s="10"/>
      <c r="B205" s="10"/>
      <c r="C205" s="11"/>
      <c r="D205" s="5"/>
      <c r="E205" s="8"/>
      <c r="F205" s="8"/>
      <c r="G205" s="8"/>
    </row>
    <row r="206" spans="1:7" ht="15.75">
      <c r="A206" s="10"/>
      <c r="B206" s="10"/>
      <c r="C206" s="11"/>
      <c r="D206" s="5"/>
      <c r="E206" s="8"/>
      <c r="F206" s="8"/>
      <c r="G206" s="8"/>
    </row>
    <row r="207" spans="1:7" ht="15.75">
      <c r="A207" s="10"/>
      <c r="B207" s="10"/>
      <c r="C207" s="11"/>
      <c r="D207" s="5"/>
      <c r="E207" s="8"/>
      <c r="F207" s="8"/>
      <c r="G207" s="8"/>
    </row>
    <row r="208" spans="1:7" ht="15.75">
      <c r="A208" s="10"/>
      <c r="B208" s="10"/>
      <c r="C208" s="11"/>
      <c r="D208" s="5"/>
      <c r="E208" s="8"/>
      <c r="F208" s="8"/>
      <c r="G208" s="8"/>
    </row>
    <row r="209" spans="1:7" ht="15.75">
      <c r="A209" s="10"/>
      <c r="B209" s="10"/>
      <c r="C209" s="11"/>
      <c r="D209" s="5"/>
      <c r="E209" s="8"/>
      <c r="F209" s="8"/>
      <c r="G209" s="8"/>
    </row>
    <row r="210" spans="1:7" ht="15.75">
      <c r="A210" s="10"/>
      <c r="B210" s="10"/>
      <c r="C210" s="11"/>
      <c r="D210" s="5"/>
      <c r="E210" s="8"/>
      <c r="F210" s="8"/>
      <c r="G210" s="8"/>
    </row>
    <row r="211" spans="1:7" ht="15.75">
      <c r="A211" s="10"/>
      <c r="B211" s="10"/>
      <c r="C211" s="11"/>
      <c r="D211" s="5"/>
      <c r="E211" s="8"/>
      <c r="F211" s="8"/>
      <c r="G211" s="8"/>
    </row>
    <row r="212" spans="1:7" ht="15.75">
      <c r="A212" s="10"/>
      <c r="B212" s="10"/>
      <c r="C212" s="11"/>
      <c r="D212" s="5"/>
      <c r="E212" s="8"/>
      <c r="F212" s="8"/>
      <c r="G212" s="8"/>
    </row>
    <row r="213" spans="1:7" ht="15.75">
      <c r="A213" s="10"/>
      <c r="B213" s="10"/>
      <c r="C213" s="11"/>
      <c r="D213" s="5"/>
      <c r="E213" s="8"/>
      <c r="F213" s="8"/>
      <c r="G213" s="8"/>
    </row>
    <row r="214" spans="1:7" ht="15.75">
      <c r="A214" s="10"/>
      <c r="B214" s="10"/>
      <c r="C214" s="11"/>
      <c r="D214" s="5"/>
      <c r="E214" s="8"/>
      <c r="F214" s="8"/>
      <c r="G214" s="8"/>
    </row>
    <row r="215" spans="1:7" ht="15.75">
      <c r="A215" s="10"/>
      <c r="B215" s="10"/>
      <c r="C215" s="11"/>
      <c r="D215" s="5"/>
      <c r="E215" s="8"/>
      <c r="F215" s="8"/>
      <c r="G215" s="8"/>
    </row>
    <row r="216" spans="1:7" ht="15.75">
      <c r="A216" s="10"/>
      <c r="B216" s="10"/>
      <c r="C216" s="11"/>
      <c r="D216" s="5"/>
      <c r="E216" s="8"/>
      <c r="F216" s="8"/>
      <c r="G216" s="8"/>
    </row>
    <row r="217" spans="1:7" ht="15.75">
      <c r="A217" s="10"/>
      <c r="B217" s="10"/>
      <c r="C217" s="11"/>
      <c r="D217" s="5"/>
      <c r="E217" s="8"/>
      <c r="F217" s="8"/>
      <c r="G217" s="8"/>
    </row>
    <row r="218" spans="1:7" ht="15.75">
      <c r="A218" s="10"/>
      <c r="B218" s="10"/>
      <c r="C218" s="11"/>
      <c r="D218" s="5"/>
      <c r="E218" s="8"/>
      <c r="F218" s="8"/>
      <c r="G218" s="8"/>
    </row>
    <row r="219" spans="1:7" ht="15.75">
      <c r="A219" s="10"/>
      <c r="B219" s="10"/>
      <c r="C219" s="11"/>
      <c r="D219" s="5"/>
      <c r="E219" s="8"/>
      <c r="F219" s="8"/>
      <c r="G219" s="8"/>
    </row>
    <row r="220" spans="1:7" ht="15.75">
      <c r="A220" s="10"/>
      <c r="B220" s="10"/>
      <c r="C220" s="11"/>
      <c r="D220" s="5"/>
      <c r="E220" s="8"/>
      <c r="F220" s="8"/>
      <c r="G220" s="8"/>
    </row>
    <row r="221" spans="1:7" ht="15.75">
      <c r="A221" s="10"/>
      <c r="B221" s="10"/>
      <c r="C221" s="11"/>
      <c r="D221" s="5"/>
      <c r="E221" s="8"/>
      <c r="F221" s="8"/>
      <c r="G221" s="8"/>
    </row>
    <row r="222" spans="1:7" ht="15.75">
      <c r="A222" s="10"/>
      <c r="B222" s="10"/>
      <c r="C222" s="11"/>
      <c r="D222" s="5"/>
      <c r="E222" s="8"/>
      <c r="F222" s="8"/>
      <c r="G222" s="8"/>
    </row>
    <row r="223" spans="1:7" ht="15.75">
      <c r="A223" s="10"/>
      <c r="B223" s="10"/>
      <c r="C223" s="11"/>
      <c r="D223" s="5"/>
      <c r="E223" s="8"/>
      <c r="F223" s="8"/>
      <c r="G223" s="8"/>
    </row>
    <row r="224" spans="1:7" ht="15.75">
      <c r="A224" s="10"/>
      <c r="B224" s="10"/>
      <c r="C224" s="11"/>
      <c r="D224" s="5"/>
      <c r="E224" s="8"/>
      <c r="F224" s="8"/>
      <c r="G224" s="8"/>
    </row>
    <row r="225" spans="1:7" ht="15.75">
      <c r="A225" s="10"/>
      <c r="B225" s="10"/>
      <c r="C225" s="11"/>
      <c r="D225" s="5"/>
      <c r="E225" s="8"/>
      <c r="F225" s="8"/>
      <c r="G225" s="8"/>
    </row>
    <row r="226" spans="1:7" ht="15.75">
      <c r="A226" s="10"/>
      <c r="B226" s="10"/>
      <c r="C226" s="11"/>
      <c r="D226" s="5"/>
      <c r="E226" s="8"/>
      <c r="F226" s="8"/>
      <c r="G226" s="8"/>
    </row>
    <row r="227" spans="1:7" ht="15.75">
      <c r="A227" s="10"/>
      <c r="B227" s="10"/>
      <c r="C227" s="11"/>
      <c r="D227" s="5"/>
      <c r="E227" s="8"/>
      <c r="F227" s="8"/>
      <c r="G227" s="8"/>
    </row>
    <row r="228" spans="1:7" ht="15.75">
      <c r="A228" s="10"/>
      <c r="B228" s="10"/>
      <c r="C228" s="11"/>
      <c r="D228" s="5"/>
      <c r="E228" s="8"/>
      <c r="F228" s="8"/>
      <c r="G228" s="8"/>
    </row>
    <row r="229" spans="1:7" ht="15.75">
      <c r="A229" s="10"/>
      <c r="B229" s="10"/>
      <c r="C229" s="11"/>
      <c r="D229" s="5"/>
      <c r="E229" s="8"/>
      <c r="F229" s="8"/>
      <c r="G229" s="8"/>
    </row>
    <row r="230" spans="1:7" ht="15.75">
      <c r="A230" s="10"/>
      <c r="B230" s="10"/>
      <c r="C230" s="11"/>
      <c r="D230" s="5"/>
      <c r="E230" s="8"/>
      <c r="F230" s="8"/>
      <c r="G230" s="8"/>
    </row>
    <row r="231" spans="1:7" ht="15.75">
      <c r="A231" s="10"/>
      <c r="B231" s="10"/>
      <c r="C231" s="11"/>
      <c r="D231" s="5"/>
      <c r="E231" s="8"/>
      <c r="F231" s="8"/>
      <c r="G231" s="8"/>
    </row>
    <row r="232" spans="1:7" ht="15.75">
      <c r="A232" s="10"/>
      <c r="B232" s="10"/>
      <c r="C232" s="11"/>
      <c r="D232" s="5"/>
      <c r="E232" s="8"/>
      <c r="F232" s="8"/>
      <c r="G232" s="8"/>
    </row>
    <row r="233" spans="1:7" ht="15.75">
      <c r="A233" s="10"/>
      <c r="B233" s="10"/>
      <c r="C233" s="2"/>
      <c r="D233" s="5"/>
      <c r="E233" s="8"/>
      <c r="F233" s="8"/>
      <c r="G233" s="8"/>
    </row>
    <row r="234" spans="3:7" ht="12.75">
      <c r="C234" s="2"/>
      <c r="D234" s="5"/>
      <c r="E234" s="8"/>
      <c r="F234" s="8"/>
      <c r="G234" s="8"/>
    </row>
    <row r="235" spans="3:7" ht="12.75">
      <c r="C235" s="2"/>
      <c r="D235" s="5"/>
      <c r="E235" s="8"/>
      <c r="F235" s="8"/>
      <c r="G235" s="8"/>
    </row>
    <row r="236" spans="3:7" ht="12.75">
      <c r="C236" s="2"/>
      <c r="D236" s="5"/>
      <c r="E236" s="8"/>
      <c r="F236" s="8"/>
      <c r="G236" s="8"/>
    </row>
    <row r="237" spans="3:7" ht="12.75">
      <c r="C237" s="2"/>
      <c r="D237" s="5"/>
      <c r="E237" s="8"/>
      <c r="F237" s="8"/>
      <c r="G237" s="8"/>
    </row>
    <row r="238" spans="3:7" ht="12.75">
      <c r="C238" s="2"/>
      <c r="D238" s="5"/>
      <c r="E238" s="8"/>
      <c r="F238" s="8"/>
      <c r="G238" s="8"/>
    </row>
    <row r="239" spans="3:7" ht="12.75">
      <c r="C239" s="2"/>
      <c r="D239" s="5"/>
      <c r="E239" s="8"/>
      <c r="F239" s="8"/>
      <c r="G239" s="8"/>
    </row>
    <row r="240" spans="3:7" ht="12.75">
      <c r="C240" s="2"/>
      <c r="D240" s="5"/>
      <c r="E240" s="8"/>
      <c r="F240" s="8"/>
      <c r="G240" s="8"/>
    </row>
    <row r="241" spans="3:7" ht="12.75">
      <c r="C241" s="2"/>
      <c r="D241" s="5"/>
      <c r="E241" s="8"/>
      <c r="F241" s="8"/>
      <c r="G241" s="8"/>
    </row>
    <row r="242" spans="3:7" ht="12.75">
      <c r="C242" s="2"/>
      <c r="D242" s="5"/>
      <c r="E242" s="8"/>
      <c r="F242" s="8"/>
      <c r="G242" s="8"/>
    </row>
    <row r="243" spans="3:7" ht="12.75">
      <c r="C243" s="2"/>
      <c r="D243" s="5"/>
      <c r="E243" s="8"/>
      <c r="F243" s="8"/>
      <c r="G243" s="8"/>
    </row>
    <row r="244" spans="3:7" ht="12.75">
      <c r="C244" s="2"/>
      <c r="D244" s="5"/>
      <c r="E244" s="8"/>
      <c r="F244" s="8"/>
      <c r="G244" s="8"/>
    </row>
    <row r="245" spans="3:7" ht="12.75">
      <c r="C245" s="2"/>
      <c r="D245" s="5"/>
      <c r="E245" s="8"/>
      <c r="F245" s="8"/>
      <c r="G245" s="8"/>
    </row>
    <row r="246" spans="3:7" ht="12.75">
      <c r="C246" s="2"/>
      <c r="D246" s="5"/>
      <c r="E246" s="8"/>
      <c r="F246" s="8"/>
      <c r="G246" s="8"/>
    </row>
    <row r="247" spans="3:7" ht="12.75">
      <c r="C247" s="2"/>
      <c r="D247" s="5"/>
      <c r="E247" s="8"/>
      <c r="F247" s="8"/>
      <c r="G247" s="8"/>
    </row>
    <row r="248" spans="3:7" ht="12.75">
      <c r="C248" s="2"/>
      <c r="D248" s="5"/>
      <c r="E248" s="8"/>
      <c r="F248" s="8"/>
      <c r="G248" s="8"/>
    </row>
    <row r="249" spans="3:7" ht="12.75">
      <c r="C249" s="2"/>
      <c r="D249" s="5"/>
      <c r="E249" s="8"/>
      <c r="F249" s="8"/>
      <c r="G249" s="8"/>
    </row>
    <row r="250" spans="3:7" ht="12.75">
      <c r="C250" s="2"/>
      <c r="D250" s="5"/>
      <c r="E250" s="8"/>
      <c r="F250" s="8"/>
      <c r="G250" s="8"/>
    </row>
    <row r="251" spans="3:7" ht="12.75">
      <c r="C251" s="2"/>
      <c r="D251" s="5"/>
      <c r="E251" s="8"/>
      <c r="F251" s="8"/>
      <c r="G251" s="8"/>
    </row>
    <row r="252" spans="3:7" ht="12.75">
      <c r="C252" s="2"/>
      <c r="D252" s="5"/>
      <c r="E252" s="8"/>
      <c r="F252" s="8"/>
      <c r="G252" s="8"/>
    </row>
    <row r="253" spans="3:7" ht="12.75">
      <c r="C253" s="2"/>
      <c r="D253" s="5"/>
      <c r="E253" s="8"/>
      <c r="F253" s="8"/>
      <c r="G253" s="8"/>
    </row>
    <row r="254" spans="3:7" ht="12.75">
      <c r="C254" s="2"/>
      <c r="D254" s="5"/>
      <c r="E254" s="8"/>
      <c r="F254" s="8"/>
      <c r="G254" s="8"/>
    </row>
    <row r="255" spans="3:7" ht="12.75">
      <c r="C255" s="2"/>
      <c r="D255" s="5"/>
      <c r="E255" s="8"/>
      <c r="F255" s="8"/>
      <c r="G255" s="8"/>
    </row>
    <row r="256" spans="3:7" ht="12.75">
      <c r="C256" s="2"/>
      <c r="D256" s="5"/>
      <c r="E256" s="8"/>
      <c r="F256" s="8"/>
      <c r="G256" s="8"/>
    </row>
    <row r="257" spans="3:7" ht="12.75">
      <c r="C257" s="2"/>
      <c r="D257" s="5"/>
      <c r="E257" s="8"/>
      <c r="F257" s="8"/>
      <c r="G257" s="8"/>
    </row>
    <row r="258" spans="3:7" ht="12.75">
      <c r="C258" s="2"/>
      <c r="D258" s="5"/>
      <c r="E258" s="8"/>
      <c r="F258" s="8"/>
      <c r="G258" s="8"/>
    </row>
    <row r="259" spans="3:7" ht="12.75">
      <c r="C259" s="2"/>
      <c r="D259" s="5"/>
      <c r="E259" s="8"/>
      <c r="F259" s="8"/>
      <c r="G259" s="8"/>
    </row>
    <row r="260" spans="3:7" ht="12.75">
      <c r="C260" s="2"/>
      <c r="D260" s="5"/>
      <c r="E260" s="8"/>
      <c r="F260" s="8"/>
      <c r="G260" s="8"/>
    </row>
    <row r="261" spans="3:7" ht="12.75">
      <c r="C261" s="2"/>
      <c r="D261" s="5"/>
      <c r="E261" s="8"/>
      <c r="F261" s="8"/>
      <c r="G261" s="8"/>
    </row>
    <row r="262" spans="3:7" ht="12.75">
      <c r="C262" s="2"/>
      <c r="D262" s="5"/>
      <c r="E262" s="8"/>
      <c r="F262" s="8"/>
      <c r="G262" s="8"/>
    </row>
    <row r="263" spans="3:7" ht="12.75">
      <c r="C263" s="2"/>
      <c r="D263" s="5"/>
      <c r="E263" s="8"/>
      <c r="F263" s="8"/>
      <c r="G263" s="8"/>
    </row>
    <row r="264" spans="3:7" ht="12.75">
      <c r="C264" s="2"/>
      <c r="D264" s="5"/>
      <c r="E264" s="8"/>
      <c r="F264" s="8"/>
      <c r="G264" s="8"/>
    </row>
    <row r="265" spans="3:7" ht="12.75">
      <c r="C265" s="2"/>
      <c r="D265" s="5"/>
      <c r="E265" s="8"/>
      <c r="F265" s="8"/>
      <c r="G265" s="8"/>
    </row>
    <row r="266" spans="3:7" ht="12.75">
      <c r="C266" s="2"/>
      <c r="D266" s="5"/>
      <c r="E266" s="8"/>
      <c r="F266" s="8"/>
      <c r="G266" s="8"/>
    </row>
    <row r="267" spans="3:7" ht="12.75">
      <c r="C267" s="2"/>
      <c r="D267" s="5"/>
      <c r="E267" s="8"/>
      <c r="F267" s="8"/>
      <c r="G267" s="8"/>
    </row>
    <row r="268" spans="3:7" ht="12.75">
      <c r="C268" s="2"/>
      <c r="D268" s="5"/>
      <c r="E268" s="8"/>
      <c r="F268" s="8"/>
      <c r="G268" s="8"/>
    </row>
    <row r="269" spans="3:7" ht="12.75">
      <c r="C269" s="2"/>
      <c r="D269" s="5"/>
      <c r="E269" s="8"/>
      <c r="F269" s="8"/>
      <c r="G269" s="8"/>
    </row>
    <row r="270" spans="3:7" ht="12.75">
      <c r="C270" s="2"/>
      <c r="D270" s="5"/>
      <c r="E270" s="8"/>
      <c r="F270" s="8"/>
      <c r="G270" s="8"/>
    </row>
    <row r="271" spans="3:7" ht="12.75">
      <c r="C271" s="2"/>
      <c r="D271" s="5"/>
      <c r="E271" s="8"/>
      <c r="F271" s="8"/>
      <c r="G271" s="8"/>
    </row>
    <row r="272" spans="3:7" ht="12.75">
      <c r="C272" s="2"/>
      <c r="D272" s="5"/>
      <c r="E272" s="8"/>
      <c r="F272" s="8"/>
      <c r="G272" s="8"/>
    </row>
    <row r="273" spans="3:7" ht="12.75">
      <c r="C273" s="2"/>
      <c r="D273" s="5"/>
      <c r="E273" s="8"/>
      <c r="F273" s="8"/>
      <c r="G273" s="8"/>
    </row>
    <row r="274" spans="3:7" ht="12.75">
      <c r="C274" s="2"/>
      <c r="D274" s="5"/>
      <c r="E274" s="8"/>
      <c r="F274" s="8"/>
      <c r="G274" s="8"/>
    </row>
    <row r="275" spans="3:7" ht="12.75">
      <c r="C275" s="2"/>
      <c r="D275" s="5"/>
      <c r="E275" s="8"/>
      <c r="F275" s="8"/>
      <c r="G275" s="8"/>
    </row>
    <row r="276" spans="3:7" ht="12.75">
      <c r="C276" s="2"/>
      <c r="D276" s="5"/>
      <c r="E276" s="8"/>
      <c r="F276" s="8"/>
      <c r="G276" s="8"/>
    </row>
    <row r="277" spans="3:7" ht="12.75">
      <c r="C277" s="2"/>
      <c r="D277" s="5"/>
      <c r="E277" s="8"/>
      <c r="F277" s="8"/>
      <c r="G277" s="8"/>
    </row>
    <row r="278" spans="3:7" ht="12.75">
      <c r="C278" s="2"/>
      <c r="D278" s="5"/>
      <c r="E278" s="8"/>
      <c r="F278" s="8"/>
      <c r="G278" s="8"/>
    </row>
    <row r="279" spans="3:7" ht="12.75">
      <c r="C279" s="2"/>
      <c r="D279" s="5"/>
      <c r="E279" s="8"/>
      <c r="F279" s="8"/>
      <c r="G279" s="8"/>
    </row>
    <row r="280" spans="3:7" ht="12.75">
      <c r="C280" s="2"/>
      <c r="D280" s="5"/>
      <c r="E280" s="8"/>
      <c r="F280" s="8"/>
      <c r="G280" s="8"/>
    </row>
    <row r="281" spans="3:7" ht="12.75">
      <c r="C281" s="2"/>
      <c r="D281" s="5"/>
      <c r="E281" s="8"/>
      <c r="F281" s="8"/>
      <c r="G281" s="8"/>
    </row>
    <row r="282" spans="3:7" ht="12.75">
      <c r="C282" s="2"/>
      <c r="D282" s="5"/>
      <c r="E282" s="8"/>
      <c r="F282" s="8"/>
      <c r="G282" s="8"/>
    </row>
    <row r="283" spans="3:7" ht="12.75">
      <c r="C283" s="2"/>
      <c r="D283" s="5"/>
      <c r="E283" s="8"/>
      <c r="F283" s="8"/>
      <c r="G283" s="8"/>
    </row>
    <row r="284" spans="3:7" ht="12.75">
      <c r="C284" s="2"/>
      <c r="D284" s="5"/>
      <c r="E284" s="8"/>
      <c r="F284" s="8"/>
      <c r="G284" s="8"/>
    </row>
    <row r="285" spans="3:7" ht="12.75">
      <c r="C285" s="2"/>
      <c r="D285" s="5"/>
      <c r="E285" s="8"/>
      <c r="F285" s="8"/>
      <c r="G285" s="8"/>
    </row>
    <row r="286" spans="3:7" ht="12.75">
      <c r="C286" s="2"/>
      <c r="D286" s="5"/>
      <c r="E286" s="8"/>
      <c r="F286" s="8"/>
      <c r="G286" s="8"/>
    </row>
    <row r="287" spans="3:7" ht="12.75">
      <c r="C287" s="2"/>
      <c r="D287" s="5"/>
      <c r="E287" s="8"/>
      <c r="F287" s="8"/>
      <c r="G287" s="8"/>
    </row>
    <row r="288" spans="3:7" ht="12.75">
      <c r="C288" s="2"/>
      <c r="D288" s="5"/>
      <c r="E288" s="8"/>
      <c r="F288" s="8"/>
      <c r="G288" s="8"/>
    </row>
    <row r="289" spans="3:7" ht="12.75">
      <c r="C289" s="2"/>
      <c r="D289" s="5"/>
      <c r="E289" s="8"/>
      <c r="F289" s="8"/>
      <c r="G289" s="8"/>
    </row>
    <row r="290" spans="3:7" ht="12.75">
      <c r="C290" s="2"/>
      <c r="D290" s="5"/>
      <c r="E290" s="8"/>
      <c r="F290" s="8"/>
      <c r="G290" s="8"/>
    </row>
    <row r="291" spans="3:7" ht="12.75">
      <c r="C291" s="2"/>
      <c r="D291" s="5"/>
      <c r="E291" s="8"/>
      <c r="F291" s="8"/>
      <c r="G291" s="8"/>
    </row>
    <row r="292" spans="3:7" ht="12.75">
      <c r="C292" s="2"/>
      <c r="D292" s="5"/>
      <c r="E292" s="8"/>
      <c r="F292" s="8"/>
      <c r="G292" s="8"/>
    </row>
    <row r="293" spans="3:7" ht="12.75">
      <c r="C293" s="2"/>
      <c r="D293" s="5"/>
      <c r="E293" s="8"/>
      <c r="F293" s="8"/>
      <c r="G293" s="8"/>
    </row>
    <row r="294" spans="3:7" ht="12.75">
      <c r="C294" s="2"/>
      <c r="D294" s="5"/>
      <c r="E294" s="8"/>
      <c r="F294" s="8"/>
      <c r="G294" s="8"/>
    </row>
    <row r="295" spans="3:7" ht="12.75">
      <c r="C295" s="2"/>
      <c r="D295" s="5"/>
      <c r="E295" s="8"/>
      <c r="F295" s="8"/>
      <c r="G295" s="8"/>
    </row>
    <row r="296" spans="3:7" ht="12.75">
      <c r="C296" s="2"/>
      <c r="D296" s="5"/>
      <c r="E296" s="8"/>
      <c r="F296" s="8"/>
      <c r="G296" s="8"/>
    </row>
    <row r="297" spans="3:7" ht="12.75">
      <c r="C297" s="2"/>
      <c r="D297" s="5"/>
      <c r="E297" s="8"/>
      <c r="F297" s="8"/>
      <c r="G297" s="8"/>
    </row>
    <row r="298" spans="3:7" ht="12.75">
      <c r="C298" s="2"/>
      <c r="D298" s="5"/>
      <c r="E298" s="8"/>
      <c r="F298" s="8"/>
      <c r="G298" s="8"/>
    </row>
    <row r="299" spans="3:7" ht="12.75">
      <c r="C299" s="2"/>
      <c r="D299" s="5"/>
      <c r="E299" s="8"/>
      <c r="F299" s="8"/>
      <c r="G299" s="8"/>
    </row>
    <row r="300" spans="3:7" ht="12.75">
      <c r="C300" s="2"/>
      <c r="D300" s="5"/>
      <c r="E300" s="8"/>
      <c r="F300" s="8"/>
      <c r="G300" s="8"/>
    </row>
    <row r="301" spans="3:7" ht="12.75">
      <c r="C301" s="2"/>
      <c r="D301" s="5"/>
      <c r="E301" s="8"/>
      <c r="F301" s="8"/>
      <c r="G301" s="8"/>
    </row>
    <row r="302" spans="3:7" ht="12.75">
      <c r="C302" s="2"/>
      <c r="D302" s="5"/>
      <c r="E302" s="8"/>
      <c r="F302" s="8"/>
      <c r="G302" s="8"/>
    </row>
    <row r="303" spans="3:4" ht="12.75">
      <c r="C303" s="2"/>
      <c r="D303" s="5"/>
    </row>
    <row r="304" spans="3:4" ht="12.75">
      <c r="C304" s="2"/>
      <c r="D304" s="5"/>
    </row>
    <row r="305" spans="3:4" ht="12.75">
      <c r="C305" s="2"/>
      <c r="D305" s="5"/>
    </row>
    <row r="306" spans="3:4" ht="12.75">
      <c r="C306" s="2"/>
      <c r="D306" s="5"/>
    </row>
    <row r="307" spans="3:4" ht="12.75">
      <c r="C307" s="2"/>
      <c r="D307" s="5"/>
    </row>
    <row r="308" spans="3:4" ht="12.75">
      <c r="C308" s="2"/>
      <c r="D308" s="5"/>
    </row>
    <row r="309" spans="3:4" ht="12.75">
      <c r="C309" s="2"/>
      <c r="D309" s="5"/>
    </row>
    <row r="310" spans="3:4" ht="12.75">
      <c r="C310" s="2"/>
      <c r="D310" s="5"/>
    </row>
    <row r="311" spans="3:4" ht="12.75">
      <c r="C311" s="2"/>
      <c r="D311" s="5"/>
    </row>
    <row r="312" spans="3:4" ht="12.75">
      <c r="C312" s="2"/>
      <c r="D312" s="5"/>
    </row>
    <row r="313" spans="3:4" ht="12.75">
      <c r="C313" s="2"/>
      <c r="D313" s="5"/>
    </row>
    <row r="314" spans="3:4" ht="12.75">
      <c r="C314" s="2"/>
      <c r="D314" s="5"/>
    </row>
    <row r="315" spans="3:4" ht="12.75">
      <c r="C315" s="2"/>
      <c r="D315" s="5"/>
    </row>
    <row r="316" spans="3:4" ht="12.75">
      <c r="C316" s="2"/>
      <c r="D316" s="5"/>
    </row>
    <row r="317" spans="3:4" ht="12.75">
      <c r="C317" s="2"/>
      <c r="D317" s="5"/>
    </row>
    <row r="318" spans="3:4" ht="12.75">
      <c r="C318" s="2"/>
      <c r="D318" s="5"/>
    </row>
    <row r="319" spans="3:4" ht="12.75">
      <c r="C319" s="2"/>
      <c r="D319" s="5"/>
    </row>
    <row r="320" spans="3:4" ht="12.75">
      <c r="C320" s="2"/>
      <c r="D320" s="5"/>
    </row>
    <row r="321" spans="3:4" ht="12.75">
      <c r="C321" s="2"/>
      <c r="D321" s="5"/>
    </row>
    <row r="322" spans="3:4" ht="12.75">
      <c r="C322" s="2"/>
      <c r="D322" s="5"/>
    </row>
    <row r="323" spans="3:4" ht="12.75">
      <c r="C323" s="2"/>
      <c r="D323" s="5"/>
    </row>
    <row r="324" spans="3:4" ht="12.75">
      <c r="C324" s="2"/>
      <c r="D324" s="5"/>
    </row>
    <row r="325" spans="3:4" ht="12.75">
      <c r="C325" s="2"/>
      <c r="D325" s="5"/>
    </row>
    <row r="326" spans="3:4" ht="12.75">
      <c r="C326" s="2"/>
      <c r="D326" s="5"/>
    </row>
    <row r="327" spans="3:4" ht="12.75">
      <c r="C327" s="2"/>
      <c r="D327" s="5"/>
    </row>
    <row r="328" spans="3:4" ht="12.75">
      <c r="C328" s="2"/>
      <c r="D328" s="5"/>
    </row>
    <row r="329" spans="3:4" ht="12.75">
      <c r="C329" s="2"/>
      <c r="D329" s="5"/>
    </row>
    <row r="330" spans="3:4" ht="12.75">
      <c r="C330" s="2"/>
      <c r="D330" s="5"/>
    </row>
    <row r="331" spans="3:4" ht="12.75">
      <c r="C331" s="2"/>
      <c r="D331" s="5"/>
    </row>
    <row r="332" spans="3:4" ht="12.75">
      <c r="C332" s="2"/>
      <c r="D332" s="5"/>
    </row>
    <row r="333" spans="3:4" ht="12.75">
      <c r="C333" s="2"/>
      <c r="D333" s="5"/>
    </row>
    <row r="334" spans="3:4" ht="12.75">
      <c r="C334" s="2"/>
      <c r="D334" s="5"/>
    </row>
    <row r="335" spans="3:4" ht="12.75">
      <c r="C335" s="2"/>
      <c r="D335" s="5"/>
    </row>
    <row r="336" spans="3:4" ht="12.75">
      <c r="C336" s="2"/>
      <c r="D336" s="5"/>
    </row>
    <row r="337" spans="3:4" ht="12.75">
      <c r="C337" s="2"/>
      <c r="D337" s="5"/>
    </row>
    <row r="338" spans="3:4" ht="12.75">
      <c r="C338" s="2"/>
      <c r="D338" s="5"/>
    </row>
    <row r="339" spans="3:4" ht="12.75">
      <c r="C339" s="2"/>
      <c r="D339" s="5"/>
    </row>
    <row r="340" spans="3:4" ht="12.75">
      <c r="C340" s="2"/>
      <c r="D340" s="5"/>
    </row>
    <row r="341" spans="3:4" ht="12.75">
      <c r="C341" s="2"/>
      <c r="D341" s="5"/>
    </row>
    <row r="342" spans="3:4" ht="12.75">
      <c r="C342" s="2"/>
      <c r="D342" s="5"/>
    </row>
    <row r="343" spans="3:4" ht="12.75">
      <c r="C343" s="2"/>
      <c r="D343" s="5"/>
    </row>
    <row r="344" spans="3:4" ht="12.75">
      <c r="C344" s="2"/>
      <c r="D344" s="5"/>
    </row>
    <row r="345" spans="3:4" ht="12.75">
      <c r="C345" s="2"/>
      <c r="D345" s="5"/>
    </row>
    <row r="346" spans="3:4" ht="12.75">
      <c r="C346" s="2"/>
      <c r="D346" s="5"/>
    </row>
    <row r="347" spans="3:4" ht="12.75">
      <c r="C347" s="2"/>
      <c r="D347" s="5"/>
    </row>
    <row r="348" spans="3:4" ht="12.75">
      <c r="C348" s="2"/>
      <c r="D348" s="5"/>
    </row>
    <row r="349" spans="3:4" ht="12.75">
      <c r="C349" s="2"/>
      <c r="D349" s="5"/>
    </row>
    <row r="350" spans="3:4" ht="12.75">
      <c r="C350" s="2"/>
      <c r="D350" s="5"/>
    </row>
    <row r="351" spans="3:4" ht="12.75">
      <c r="C351" s="2"/>
      <c r="D351" s="5"/>
    </row>
    <row r="352" spans="3:4" ht="12.75">
      <c r="C352" s="2"/>
      <c r="D352" s="5"/>
    </row>
    <row r="353" spans="3:4" ht="12.75">
      <c r="C353" s="2"/>
      <c r="D353" s="5"/>
    </row>
    <row r="354" spans="3:4" ht="12.75">
      <c r="C354" s="2"/>
      <c r="D354" s="5"/>
    </row>
    <row r="355" spans="3:4" ht="12.75">
      <c r="C355" s="2"/>
      <c r="D355" s="5"/>
    </row>
    <row r="356" spans="3:4" ht="12.75">
      <c r="C356" s="2"/>
      <c r="D356" s="5"/>
    </row>
    <row r="357" spans="3:4" ht="12.75">
      <c r="C357" s="2"/>
      <c r="D357" s="5"/>
    </row>
    <row r="358" spans="3:4" ht="12.75">
      <c r="C358" s="2"/>
      <c r="D358" s="5"/>
    </row>
    <row r="359" spans="3:4" ht="12.75">
      <c r="C359" s="2"/>
      <c r="D359" s="5"/>
    </row>
    <row r="360" spans="3:4" ht="12.75">
      <c r="C360" s="2"/>
      <c r="D360" s="5"/>
    </row>
    <row r="361" spans="3:4" ht="12.75">
      <c r="C361" s="2"/>
      <c r="D361" s="5"/>
    </row>
    <row r="362" spans="3:4" ht="12.75">
      <c r="C362" s="2"/>
      <c r="D362" s="5"/>
    </row>
    <row r="363" spans="3:4" ht="12.75">
      <c r="C363" s="2"/>
      <c r="D363" s="5"/>
    </row>
    <row r="364" spans="3:4" ht="12.75">
      <c r="C364" s="2"/>
      <c r="D364" s="5"/>
    </row>
    <row r="365" spans="3:4" ht="12.75">
      <c r="C365" s="2"/>
      <c r="D365" s="5"/>
    </row>
    <row r="366" spans="3:4" ht="12.75">
      <c r="C366" s="2"/>
      <c r="D366" s="5"/>
    </row>
    <row r="367" spans="3:4" ht="12.75">
      <c r="C367" s="2"/>
      <c r="D367" s="5"/>
    </row>
    <row r="368" spans="3:4" ht="12.75">
      <c r="C368" s="2"/>
      <c r="D368" s="5"/>
    </row>
    <row r="369" spans="3:4" ht="12.75">
      <c r="C369" s="2"/>
      <c r="D369" s="5"/>
    </row>
    <row r="370" spans="3:4" ht="12.75">
      <c r="C370" s="2"/>
      <c r="D370" s="5"/>
    </row>
    <row r="371" spans="3:4" ht="12.75">
      <c r="C371" s="2"/>
      <c r="D371" s="5"/>
    </row>
    <row r="372" spans="3:4" ht="12.75">
      <c r="C372" s="2"/>
      <c r="D372" s="5"/>
    </row>
    <row r="373" spans="3:4" ht="12.75">
      <c r="C373" s="2"/>
      <c r="D373" s="5"/>
    </row>
    <row r="374" spans="3:4" ht="12.75">
      <c r="C374" s="2"/>
      <c r="D374" s="5"/>
    </row>
    <row r="375" spans="3:4" ht="12.75">
      <c r="C375" s="2"/>
      <c r="D375" s="5"/>
    </row>
    <row r="376" spans="3:4" ht="12.75">
      <c r="C376" s="2"/>
      <c r="D376" s="5"/>
    </row>
    <row r="377" spans="3:4" ht="12.75">
      <c r="C377" s="2"/>
      <c r="D377" s="5"/>
    </row>
    <row r="378" spans="3:4" ht="12.75">
      <c r="C378" s="2"/>
      <c r="D378" s="5"/>
    </row>
    <row r="379" spans="3:4" ht="12.75">
      <c r="C379" s="2"/>
      <c r="D379" s="5"/>
    </row>
    <row r="380" spans="3:4" ht="12.75">
      <c r="C380" s="2"/>
      <c r="D380" s="5"/>
    </row>
    <row r="381" spans="3:4" ht="12.75">
      <c r="C381" s="2"/>
      <c r="D381" s="5"/>
    </row>
    <row r="382" spans="3:4" ht="12.75">
      <c r="C382" s="2"/>
      <c r="D382" s="5"/>
    </row>
    <row r="383" spans="3:4" ht="12.75">
      <c r="C383" s="2"/>
      <c r="D383" s="5"/>
    </row>
    <row r="384" spans="3:4" ht="12.75">
      <c r="C384" s="2"/>
      <c r="D384" s="5"/>
    </row>
    <row r="385" spans="3:4" ht="12.75">
      <c r="C385" s="2"/>
      <c r="D385" s="5"/>
    </row>
    <row r="386" spans="3:4" ht="12.75">
      <c r="C386" s="2"/>
      <c r="D386" s="5"/>
    </row>
    <row r="387" spans="3:4" ht="12.75">
      <c r="C387" s="2"/>
      <c r="D387" s="5"/>
    </row>
    <row r="388" spans="3:4" ht="12.75">
      <c r="C388" s="2"/>
      <c r="D388" s="5"/>
    </row>
    <row r="389" spans="3:4" ht="12.75">
      <c r="C389" s="2"/>
      <c r="D389" s="5"/>
    </row>
    <row r="390" spans="3:4" ht="12.75">
      <c r="C390" s="2"/>
      <c r="D390" s="5"/>
    </row>
    <row r="391" spans="3:4" ht="12.75">
      <c r="C391" s="2"/>
      <c r="D391" s="5"/>
    </row>
    <row r="392" spans="3:4" ht="12.75">
      <c r="C392" s="2"/>
      <c r="D392" s="5"/>
    </row>
    <row r="393" spans="3:4" ht="12.75">
      <c r="C393" s="2"/>
      <c r="D393" s="5"/>
    </row>
    <row r="394" spans="3:4" ht="12.75">
      <c r="C394" s="2"/>
      <c r="D394" s="5"/>
    </row>
    <row r="395" spans="3:4" ht="12.75">
      <c r="C395" s="2"/>
      <c r="D395" s="5"/>
    </row>
    <row r="396" spans="3:4" ht="12.75">
      <c r="C396" s="2"/>
      <c r="D396" s="5"/>
    </row>
    <row r="397" spans="3:4" ht="12.75">
      <c r="C397" s="2"/>
      <c r="D397" s="5"/>
    </row>
    <row r="398" spans="3:4" ht="12.75">
      <c r="C398" s="2"/>
      <c r="D398" s="5"/>
    </row>
    <row r="399" spans="3:4" ht="12.75">
      <c r="C399" s="2"/>
      <c r="D399" s="5"/>
    </row>
    <row r="400" spans="3:4" ht="12.75">
      <c r="C400" s="2"/>
      <c r="D400" s="5"/>
    </row>
    <row r="401" spans="3:4" ht="12.75">
      <c r="C401" s="2"/>
      <c r="D401" s="5"/>
    </row>
    <row r="402" spans="3:4" ht="12.75">
      <c r="C402" s="2"/>
      <c r="D402" s="5"/>
    </row>
    <row r="403" spans="3:4" ht="12.75">
      <c r="C403" s="2"/>
      <c r="D403" s="5"/>
    </row>
    <row r="404" spans="3:4" ht="12.75">
      <c r="C404" s="2"/>
      <c r="D404" s="5"/>
    </row>
    <row r="405" spans="3:4" ht="12.75">
      <c r="C405" s="2"/>
      <c r="D405" s="5"/>
    </row>
    <row r="406" spans="3:4" ht="12.75">
      <c r="C406" s="2"/>
      <c r="D406" s="5"/>
    </row>
    <row r="407" spans="3:4" ht="12.75">
      <c r="C407" s="2"/>
      <c r="D407" s="5"/>
    </row>
    <row r="408" spans="3:4" ht="12.75">
      <c r="C408" s="2"/>
      <c r="D408" s="5"/>
    </row>
    <row r="409" spans="3:4" ht="12.75">
      <c r="C409" s="2"/>
      <c r="D409" s="5"/>
    </row>
    <row r="410" spans="3:4" ht="12.75">
      <c r="C410" s="2"/>
      <c r="D410" s="5"/>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sheetData>
  <sheetProtection/>
  <mergeCells count="22">
    <mergeCell ref="E8:J8"/>
    <mergeCell ref="A10:A13"/>
    <mergeCell ref="O12:O13"/>
    <mergeCell ref="E11:E13"/>
    <mergeCell ref="L12:L13"/>
    <mergeCell ref="D10:D13"/>
    <mergeCell ref="I11:I13"/>
    <mergeCell ref="G12:G13"/>
    <mergeCell ref="N11:N13"/>
    <mergeCell ref="M12:M13"/>
    <mergeCell ref="P10:P13"/>
    <mergeCell ref="F11:F13"/>
    <mergeCell ref="G11:H11"/>
    <mergeCell ref="J11:J13"/>
    <mergeCell ref="K11:K13"/>
    <mergeCell ref="H12:H13"/>
    <mergeCell ref="J10:O10"/>
    <mergeCell ref="I129:L129"/>
    <mergeCell ref="E10:I10"/>
    <mergeCell ref="L11:M11"/>
    <mergeCell ref="B10:B13"/>
    <mergeCell ref="C10:C13"/>
  </mergeCells>
  <conditionalFormatting sqref="S57:W57 F55:F56">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9" r:id="rId1"/>
  <headerFooter alignWithMargins="0">
    <oddFooter>&amp;CСтраница &amp;P</oddFooter>
  </headerFooter>
  <rowBreaks count="5" manualBreakCount="5">
    <brk id="31" min="1" max="15" man="1"/>
    <brk id="51" min="1" max="15" man="1"/>
    <brk id="66" min="1" max="15" man="1"/>
    <brk id="71" min="1" max="15" man="1"/>
    <brk id="8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2017-01-10T10:19:22Z</cp:lastPrinted>
  <dcterms:created xsi:type="dcterms:W3CDTF">2002-12-20T15:22:07Z</dcterms:created>
  <dcterms:modified xsi:type="dcterms:W3CDTF">2017-01-30T11:08:27Z</dcterms:modified>
  <cp:category/>
  <cp:version/>
  <cp:contentType/>
  <cp:contentStatus/>
</cp:coreProperties>
</file>